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16" windowWidth="15456" windowHeight="10932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Položky!$1:$5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Položky!$A$1:$G$108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Položky!#REF!</definedName>
    <definedName name="SloupecCisloPol">Položky!#REF!</definedName>
    <definedName name="SloupecJC">Položky!#REF!</definedName>
    <definedName name="SloupecMJ">Položky!#REF!</definedName>
    <definedName name="SloupecMnozstvi">Položky!#REF!</definedName>
    <definedName name="SloupecNazPol">Položky!#REF!</definedName>
    <definedName name="SloupecPC">Položky!#REF!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B20" i="3"/>
  <c r="BB22"/>
  <c r="BB23"/>
  <c r="BB25"/>
  <c r="BB26"/>
  <c r="BB36"/>
  <c r="BB46"/>
  <c r="BB48"/>
  <c r="BB71"/>
  <c r="BB72"/>
  <c r="BB74"/>
  <c r="BB75"/>
  <c r="BB76"/>
  <c r="BB90"/>
  <c r="BA20"/>
  <c r="BA23"/>
  <c r="BA17"/>
  <c r="BA18"/>
  <c r="BA19"/>
  <c r="BA22"/>
  <c r="BA25"/>
  <c r="BA26"/>
  <c r="BA27"/>
  <c r="BA28"/>
  <c r="BA32"/>
  <c r="BA36"/>
  <c r="BA48"/>
  <c r="BA37"/>
  <c r="BA44"/>
  <c r="BA45"/>
  <c r="BA46"/>
  <c r="BE22"/>
  <c r="BD22"/>
  <c r="BC22"/>
  <c r="H109"/>
  <c r="H110"/>
  <c r="C16"/>
  <c r="BB11"/>
  <c r="BE23"/>
  <c r="BD23"/>
  <c r="BC23"/>
  <c r="BE108"/>
  <c r="BD108"/>
  <c r="BC108"/>
  <c r="BA108"/>
  <c r="BB108"/>
  <c r="BE104"/>
  <c r="BD104"/>
  <c r="BC104"/>
  <c r="BA104"/>
  <c r="BB104"/>
  <c r="BE96"/>
  <c r="BD96"/>
  <c r="BC96"/>
  <c r="BA96"/>
  <c r="BB96"/>
  <c r="BE95"/>
  <c r="BD95"/>
  <c r="BC95"/>
  <c r="BA95"/>
  <c r="BB95"/>
  <c r="BE90"/>
  <c r="BD90"/>
  <c r="BC90"/>
  <c r="BA90"/>
  <c r="BE76"/>
  <c r="BD76"/>
  <c r="BC76"/>
  <c r="BA76"/>
  <c r="BE75"/>
  <c r="BD75"/>
  <c r="BC75"/>
  <c r="BA75"/>
  <c r="BE74"/>
  <c r="BD74"/>
  <c r="BC74"/>
  <c r="BA74"/>
  <c r="BE72"/>
  <c r="BD72"/>
  <c r="BC72"/>
  <c r="BA72"/>
  <c r="BE71"/>
  <c r="BD71"/>
  <c r="BC71"/>
  <c r="BA71"/>
  <c r="BE70"/>
  <c r="BD70"/>
  <c r="BC70"/>
  <c r="BA70"/>
  <c r="BB70"/>
  <c r="B10" i="2"/>
  <c r="A10"/>
  <c r="C108" i="3"/>
  <c r="BE69"/>
  <c r="BD69"/>
  <c r="BC69"/>
  <c r="BA69"/>
  <c r="BB69"/>
  <c r="BE67"/>
  <c r="BD67"/>
  <c r="BC67"/>
  <c r="BA67"/>
  <c r="BB67"/>
  <c r="BE66"/>
  <c r="BD66"/>
  <c r="BC66"/>
  <c r="BA66"/>
  <c r="BB66"/>
  <c r="BE65"/>
  <c r="BD65"/>
  <c r="BC65"/>
  <c r="BA65"/>
  <c r="BB65"/>
  <c r="BE48"/>
  <c r="BD48"/>
  <c r="BC48"/>
  <c r="BE46"/>
  <c r="BD46"/>
  <c r="BC46"/>
  <c r="BE45"/>
  <c r="BD45"/>
  <c r="BC45"/>
  <c r="BB45"/>
  <c r="BE44"/>
  <c r="BD44"/>
  <c r="BC44"/>
  <c r="BB44"/>
  <c r="BE37"/>
  <c r="BD37"/>
  <c r="BC37"/>
  <c r="BB37"/>
  <c r="BE36"/>
  <c r="BD36"/>
  <c r="BC36"/>
  <c r="B9" i="2"/>
  <c r="A9"/>
  <c r="C69" i="3"/>
  <c r="BE32"/>
  <c r="BD32"/>
  <c r="BC32"/>
  <c r="BB32"/>
  <c r="BE28"/>
  <c r="BD28"/>
  <c r="BC28"/>
  <c r="BE27"/>
  <c r="BD27"/>
  <c r="BC27"/>
  <c r="BB27"/>
  <c r="BE26"/>
  <c r="BD26"/>
  <c r="BC26"/>
  <c r="BE25"/>
  <c r="BD25"/>
  <c r="BC25"/>
  <c r="BE20"/>
  <c r="BD20"/>
  <c r="BC20"/>
  <c r="BE19"/>
  <c r="BD19"/>
  <c r="BC19"/>
  <c r="BE18"/>
  <c r="BD18"/>
  <c r="BC18"/>
  <c r="BB18"/>
  <c r="BE17"/>
  <c r="BD17"/>
  <c r="BC17"/>
  <c r="BB17"/>
  <c r="BB34" s="1"/>
  <c r="B8" i="2"/>
  <c r="A8"/>
  <c r="C36" i="3"/>
  <c r="BE11"/>
  <c r="BD11"/>
  <c r="BC11"/>
  <c r="BA11"/>
  <c r="BE10"/>
  <c r="BD10"/>
  <c r="BC10"/>
  <c r="BA10"/>
  <c r="BB10"/>
  <c r="E4"/>
  <c r="C4"/>
  <c r="F3"/>
  <c r="C3"/>
  <c r="G23" i="1"/>
  <c r="G22" s="1"/>
  <c r="C2" i="2"/>
  <c r="C1"/>
  <c r="C33" i="1"/>
  <c r="F33" s="1"/>
  <c r="C31"/>
  <c r="C9"/>
  <c r="G7"/>
  <c r="D2"/>
  <c r="BB19" i="3"/>
  <c r="BB28"/>
  <c r="F8" i="2" l="1"/>
  <c r="E7"/>
  <c r="BE51" i="3"/>
  <c r="BB51"/>
  <c r="BD51"/>
  <c r="H9" i="2" s="1"/>
  <c r="BC51" i="3"/>
  <c r="G9" i="2" s="1"/>
  <c r="BC34" i="3"/>
  <c r="G8" i="2" s="1"/>
  <c r="BD34" i="3"/>
  <c r="H8" i="2" s="1"/>
  <c r="BE34" i="3"/>
  <c r="BA34"/>
  <c r="E8" i="2" s="1"/>
  <c r="BA51" i="3"/>
  <c r="E9" i="2" s="1"/>
  <c r="F10"/>
  <c r="F9"/>
  <c r="G11" l="1"/>
  <c r="C18" i="1" s="1"/>
  <c r="H11" i="2"/>
  <c r="C17" i="1" s="1"/>
  <c r="E11" i="2"/>
  <c r="C15" i="1" s="1"/>
  <c r="F11" i="2"/>
  <c r="C16" i="1" s="1"/>
  <c r="C19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<sst xmlns="http://schemas.openxmlformats.org/spreadsheetml/2006/main" count="406" uniqueCount="238">
  <si>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</si>
  <si>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</si>
  <si>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</si>
  <si>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</si>
  <si>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</si>
  <si>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</si>
  <si>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</si>
  <si>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</si>
  <si>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</si>
  <si>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</si>
  <si>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</si>
  <si>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</si>
  <si>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</si>
  <si>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</si>
  <si>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</si>
  <si>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</si>
  <si>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</si>
  <si>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</si>
  <si>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</si>
  <si>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</si>
  <si>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</si>
  <si>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</si>
  <si>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</si>
  <si>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</si>
  <si>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</si>
  <si>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</si>
  <si>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</si>
  <si>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</si>
  <si>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</si>
  <si>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</si>
  <si>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</si>
  <si>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</si>
  <si>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</si>
  <si>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</si>
  <si>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</si>
  <si>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</si>
  <si>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</si>
  <si>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</si>
  <si>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</si>
  <si>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</si>
  <si>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</si>
  <si>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</si>
  <si>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</si>
  <si>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</si>
  <si>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</si>
  <si>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</si>
  <si>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</si>
  <si>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</si>
  <si>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</si>
  <si>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</si>
  <si>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</si>
  <si>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</si>
  <si>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</si>
  <si>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</si>
  <si>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</si>
  <si>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</si>
  <si>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</si>
  <si>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</si>
  <si>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</si>
  <si>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</si>
  <si>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</si>
  <si>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</si>
  <si>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</si>
  <si>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</si>
  <si>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</si>
  <si>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</si>
  <si>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</si>
  <si>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</si>
  <si>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</si>
  <si>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</si>
  <si>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</si>
  <si>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</si>
  <si>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</si>
  <si>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001</t>
  </si>
  <si>
    <t>M+D</t>
  </si>
  <si>
    <t>m</t>
  </si>
  <si>
    <t>721</t>
  </si>
  <si>
    <t>Vnitřní kanalizace</t>
  </si>
  <si>
    <t>721153310R00</t>
  </si>
  <si>
    <t>Trubka s hrdlem KG DN 125</t>
  </si>
  <si>
    <t>721153312R00</t>
  </si>
  <si>
    <t>Trubka s hrdlem KG DN 160</t>
  </si>
  <si>
    <t>721176103R00</t>
  </si>
  <si>
    <t>Potrubí HT DN 50</t>
  </si>
  <si>
    <t>721176104R00</t>
  </si>
  <si>
    <t>Potrubí HT DN 75</t>
  </si>
  <si>
    <t>721176105R00</t>
  </si>
  <si>
    <t>Potrubí HT DN 100</t>
  </si>
  <si>
    <t>kus</t>
  </si>
  <si>
    <t>721194105R00</t>
  </si>
  <si>
    <t>721194109R00</t>
  </si>
  <si>
    <t>Vyvedení odpadních výpustek D 110 x 2,3</t>
  </si>
  <si>
    <t>HL</t>
  </si>
  <si>
    <t>722</t>
  </si>
  <si>
    <t>Vnitřní vodovod</t>
  </si>
  <si>
    <t>722175211R00</t>
  </si>
  <si>
    <t>722175212R00</t>
  </si>
  <si>
    <t>722190401R00</t>
  </si>
  <si>
    <t>Vyvedení a upevnění výpustek DN 15</t>
  </si>
  <si>
    <t>722220111R00</t>
  </si>
  <si>
    <t>722230103R00</t>
  </si>
  <si>
    <t>722239103R00</t>
  </si>
  <si>
    <t>722290226R00</t>
  </si>
  <si>
    <t>Zkouška tlaku potrubí</t>
  </si>
  <si>
    <t>722290234R00</t>
  </si>
  <si>
    <t>Proplach a dezinfekce vodovod.potrubí DN 80</t>
  </si>
  <si>
    <t>soubor</t>
  </si>
  <si>
    <t>hod</t>
  </si>
  <si>
    <t>725</t>
  </si>
  <si>
    <t>Zařizovací předměty</t>
  </si>
  <si>
    <t>725013148R00</t>
  </si>
  <si>
    <t>725112121U00</t>
  </si>
  <si>
    <t>WC závěsné + sedátko</t>
  </si>
  <si>
    <t>725112181U00</t>
  </si>
  <si>
    <t>Předstěnový systém k WC</t>
  </si>
  <si>
    <t>725119306R00</t>
  </si>
  <si>
    <t>725212265R00</t>
  </si>
  <si>
    <t>Umyvadlo 55x45</t>
  </si>
  <si>
    <t>725219401R00</t>
  </si>
  <si>
    <t>Montáž umyvadel na šrouby do zdiva</t>
  </si>
  <si>
    <t>725751313R00</t>
  </si>
  <si>
    <t>Rohový kohout s fitrem</t>
  </si>
  <si>
    <t>725751323R00</t>
  </si>
  <si>
    <t>Hadice flexi nerez 1/2-3/8</t>
  </si>
  <si>
    <t>725820801R00</t>
  </si>
  <si>
    <t>725823111U00</t>
  </si>
  <si>
    <t>Montáž baterie umyvadlové stojánové</t>
  </si>
  <si>
    <t>725823112U00</t>
  </si>
  <si>
    <t>725823121U00</t>
  </si>
  <si>
    <t>721153310R01</t>
  </si>
  <si>
    <t>Trubka s hrdlem KG DN 110</t>
  </si>
  <si>
    <t>725860220R00</t>
  </si>
  <si>
    <t xml:space="preserve">Sifon umyvadlový </t>
  </si>
  <si>
    <t>722175213R00</t>
  </si>
  <si>
    <t>725256823R00</t>
  </si>
  <si>
    <t>725258226R00</t>
  </si>
  <si>
    <t>725258227R00</t>
  </si>
  <si>
    <t>Souprava pro připojení WC</t>
  </si>
  <si>
    <t>Souprava pro připoj. umyvadla</t>
  </si>
  <si>
    <t>Montáž závěsného modulu vč. WC</t>
  </si>
  <si>
    <t>Zemní práce</t>
  </si>
  <si>
    <t>T00 01</t>
  </si>
  <si>
    <t>Hloubení rýh do 60cm hor.3 do 100m3</t>
  </si>
  <si>
    <t>m3</t>
  </si>
  <si>
    <t>T00 02</t>
  </si>
  <si>
    <t>T00 03</t>
  </si>
  <si>
    <t>T00 04</t>
  </si>
  <si>
    <t>T00 05</t>
  </si>
  <si>
    <t>Vodorovné přemístění výkopku</t>
  </si>
  <si>
    <t>Nakládání výkopku hor.1-4 do 100m3</t>
  </si>
  <si>
    <t>Uložení výkopku na skládku</t>
  </si>
  <si>
    <t>Poplatek za skládku</t>
  </si>
  <si>
    <t>Zásyp jam, rýh šachet se zhutněním</t>
  </si>
  <si>
    <t>Obsyp potrubí bez prohození sypaniny</t>
  </si>
  <si>
    <t>Písek 0-8mm</t>
  </si>
  <si>
    <t>T00 06</t>
  </si>
  <si>
    <t>T00 07</t>
  </si>
  <si>
    <t>T00 08</t>
  </si>
  <si>
    <t>Revizní čistící kus HT 110(kruhový uzávěr)</t>
  </si>
  <si>
    <t>HZS sekání drážek</t>
  </si>
  <si>
    <t>M + D</t>
  </si>
  <si>
    <t>Nástěnka K 247 G 1/2</t>
  </si>
  <si>
    <t>ZTI</t>
  </si>
  <si>
    <t>Cabalová Zuzana</t>
  </si>
  <si>
    <t>Potrubí HT DN 40</t>
  </si>
  <si>
    <t>Potrubí FIBER 25x3.5</t>
  </si>
  <si>
    <t>Potrubí FIBER 32x4.4</t>
  </si>
  <si>
    <t>Potrubí FIBER 20x2.8</t>
  </si>
  <si>
    <t>Potrubí FIBER 40x5.5</t>
  </si>
  <si>
    <t xml:space="preserve">Ovládání wc  </t>
  </si>
  <si>
    <t>Nástěnka K 247 G 3/4</t>
  </si>
  <si>
    <t>Revizní čistící kus HT 75(kruhový uzávěr)</t>
  </si>
  <si>
    <t>Vyvedení a upevnění výpustek DN 20</t>
  </si>
  <si>
    <t>Montáž vodovodních armatur 2závity, G 1-5/4</t>
  </si>
  <si>
    <t>Baterie nástěnná -rameno 250mm</t>
  </si>
  <si>
    <t>Výlevka závěsná s mříží</t>
  </si>
  <si>
    <t>Montáž výlevky</t>
  </si>
  <si>
    <t xml:space="preserve">Montáž hydrant. skříně </t>
  </si>
  <si>
    <t xml:space="preserve">Kulový kohout vody G 1" </t>
  </si>
  <si>
    <t>Kulový kohout vody G 1" s vyp.</t>
  </si>
  <si>
    <t>ZTI - KANALIZACE + VODOVOD</t>
  </si>
  <si>
    <t>Investor:</t>
  </si>
  <si>
    <t>Rezerva</t>
  </si>
  <si>
    <t>721290111R00</t>
  </si>
  <si>
    <t>Zkouška TĚSNOSTI KANAL. VODOU</t>
  </si>
  <si>
    <t>Přivzdušňovací ventil  HL 902 T</t>
  </si>
  <si>
    <t>Dvířka PVC s rámem   300*300mm(pro ČK ve zdi)</t>
  </si>
  <si>
    <t>Izolace návleková 10/20</t>
  </si>
  <si>
    <t>Izolace návleková 10/25</t>
  </si>
  <si>
    <t>Izolace návleková 10/35</t>
  </si>
  <si>
    <t>Izolace návleková 20/20</t>
  </si>
  <si>
    <t>Izolace návleková 20/25</t>
  </si>
  <si>
    <t>Izolace návleková 20/35</t>
  </si>
  <si>
    <t>Zpětná klapka DN25</t>
  </si>
  <si>
    <t>ks</t>
  </si>
  <si>
    <t>uzávěr k Exp. Nádobě flovjet 3/4"</t>
  </si>
  <si>
    <t>WC iínvalid závěsné + sedátko</t>
  </si>
  <si>
    <t>Baterie sprchová nástěnná+sprcha+hadice</t>
  </si>
  <si>
    <t>Montáž baterie sprch.k výlevce</t>
  </si>
  <si>
    <t>Sifon dřezový DN50</t>
  </si>
  <si>
    <t>Pisoár s radar. Splachováním</t>
  </si>
  <si>
    <t>Zdroj napájení</t>
  </si>
  <si>
    <t>Umyvadlo pro invalidy</t>
  </si>
  <si>
    <t>madlo k um. pro invalidy</t>
  </si>
  <si>
    <t>madlo k WC pro invalidy sklopné</t>
  </si>
  <si>
    <t>.</t>
  </si>
  <si>
    <t>dle výběr. Řízení</t>
  </si>
  <si>
    <t>30/2017</t>
  </si>
  <si>
    <t xml:space="preserve">Kulový kohout vody G 1/2" s vypouštěním </t>
  </si>
  <si>
    <t>Bezpečn.pojistná skupina k Ohř. Vody 3/4"</t>
  </si>
  <si>
    <t>Tlak.red. ventil 1" s manometrem( 6bar/ výst.4 bar)</t>
  </si>
  <si>
    <t>Exp. Nádoba reflex DD8</t>
  </si>
  <si>
    <t>Termostat. Směš. Centrála Compact mix 3/4"</t>
  </si>
  <si>
    <t>žlab ALU 03S.2 + napaj. Zdroj ZAC 1/20-18VA</t>
  </si>
  <si>
    <t>komplet</t>
  </si>
  <si>
    <t>Sprchové dveře 900</t>
  </si>
  <si>
    <t>Potrubí HT DN 32</t>
  </si>
  <si>
    <t>Sifon podomítkový pračka+myčka ,kondenzát</t>
  </si>
  <si>
    <t>ul. Šafaříkova 24, Hustopeče</t>
  </si>
  <si>
    <t xml:space="preserve">ZŠ a PŠ Hustopeče-STAV. ÚPRAVY PRO ZUŠ </t>
  </si>
  <si>
    <t>JM kraj Brno, zast. ZŠ a PŠ přísp.org. Šafaříkova 24, Hustopeče</t>
  </si>
  <si>
    <t xml:space="preserve">Vyvedení odpadních výpustek D 50 x 1,8 </t>
  </si>
  <si>
    <t>Přivzdušňovací ventil  podomítkový 75</t>
  </si>
  <si>
    <t xml:space="preserve">větrací hlavice DN 110 </t>
  </si>
  <si>
    <t>Vyvedení a upevnění výpustek DN 25</t>
  </si>
  <si>
    <t>Sprchová stěna skleněná pevná</t>
  </si>
  <si>
    <t>Baterie umyvadlová a dřezová stojánková s ot.ramenem</t>
  </si>
  <si>
    <t xml:space="preserve">Demontáž hydrant. skříňe se st.tvarnou hadicí 30 m </t>
  </si>
  <si>
    <t>Demont. výlevky</t>
  </si>
  <si>
    <t>Demont.umyvadla</t>
  </si>
  <si>
    <t>Demont. WC</t>
  </si>
  <si>
    <t>Demont. Pisoárů</t>
  </si>
  <si>
    <t>Montáž pisoárů</t>
  </si>
  <si>
    <t>cirkulační čerpadlo časově řízené</t>
  </si>
  <si>
    <t xml:space="preserve">Kulový kohout vody G 3/4" </t>
  </si>
  <si>
    <t>Zpětná klapka DN20</t>
  </si>
  <si>
    <t>Položkový seznam materiálu</t>
  </si>
  <si>
    <t>Sprchová vanička litý mramor 900x900+sifon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</si>
</sst>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3" xfId="0" applyFont="1" applyBorder="1"/>
    <xf numFmtId="0" fontId="4" fillId="0" borderId="10" xfId="0" applyNumberFormat="1" applyFont="1" applyBorder="1"/>
    <xf numFmtId="0" fontId="4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4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4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4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0" fillId="0" borderId="17" xfId="0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7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centerContinuous"/>
    </xf>
    <xf numFmtId="0" fontId="7" fillId="2" borderId="20" xfId="0" applyFont="1" applyFill="1" applyBorder="1" applyAlignment="1">
      <alignment horizontal="centerContinuous"/>
    </xf>
    <xf numFmtId="0" fontId="0" fillId="2" borderId="20" xfId="0" applyFill="1" applyBorder="1" applyAlignment="1">
      <alignment horizontal="centerContinuous"/>
    </xf>
    <xf numFmtId="0" fontId="0" fillId="0" borderId="22" xfId="0" applyBorder="1"/>
    <xf numFmtId="0" fontId="0" fillId="0" borderId="23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4" xfId="0" applyBorder="1"/>
    <xf numFmtId="0" fontId="0" fillId="0" borderId="23" xfId="0" applyBorder="1" applyAlignment="1">
      <alignment shrinkToFit="1"/>
    </xf>
    <xf numFmtId="0" fontId="0" fillId="0" borderId="25" xfId="0" applyBorder="1"/>
    <xf numFmtId="0" fontId="8" fillId="0" borderId="7" xfId="0" applyFont="1" applyBorder="1"/>
    <xf numFmtId="0" fontId="0" fillId="0" borderId="12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165" fontId="0" fillId="0" borderId="39" xfId="0" applyNumberFormat="1" applyBorder="1" applyAlignment="1">
      <alignment horizontal="right"/>
    </xf>
    <xf numFmtId="0" fontId="0" fillId="0" borderId="39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7" xfId="0" applyFont="1" applyFill="1" applyBorder="1"/>
    <xf numFmtId="0" fontId="6" fillId="2" borderId="28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10" fillId="0" borderId="40" xfId="1" applyBorder="1"/>
    <xf numFmtId="0" fontId="10" fillId="0" borderId="40" xfId="1" applyBorder="1" applyAlignment="1">
      <alignment horizontal="right"/>
    </xf>
    <xf numFmtId="0" fontId="10" fillId="0" borderId="41" xfId="1" applyFont="1" applyBorder="1"/>
    <xf numFmtId="0" fontId="0" fillId="0" borderId="40" xfId="0" applyNumberFormat="1" applyBorder="1" applyAlignment="1">
      <alignment horizontal="left"/>
    </xf>
    <xf numFmtId="0" fontId="0" fillId="0" borderId="42" xfId="0" applyNumberFormat="1" applyBorder="1"/>
    <xf numFmtId="0" fontId="3" fillId="0" borderId="43" xfId="1" applyFont="1" applyBorder="1"/>
    <xf numFmtId="0" fontId="10" fillId="0" borderId="43" xfId="1" applyBorder="1"/>
    <xf numFmtId="0" fontId="10" fillId="0" borderId="43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9" xfId="0" applyNumberFormat="1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44" xfId="0" applyFont="1" applyFill="1" applyBorder="1" applyAlignment="1">
      <alignment horizontal="center"/>
    </xf>
    <xf numFmtId="0" fontId="7" fillId="2" borderId="45" xfId="0" applyFont="1" applyFill="1" applyBorder="1" applyAlignment="1">
      <alignment horizontal="center"/>
    </xf>
    <xf numFmtId="0" fontId="7" fillId="2" borderId="46" xfId="0" applyFont="1" applyFill="1" applyBorder="1" applyAlignment="1">
      <alignment horizontal="center"/>
    </xf>
    <xf numFmtId="0" fontId="11" fillId="0" borderId="0" xfId="0" applyFont="1" applyBorder="1"/>
    <xf numFmtId="3" fontId="8" fillId="0" borderId="34" xfId="0" applyNumberFormat="1" applyFont="1" applyBorder="1"/>
    <xf numFmtId="0" fontId="7" fillId="2" borderId="19" xfId="0" applyFont="1" applyFill="1" applyBorder="1"/>
    <xf numFmtId="0" fontId="7" fillId="2" borderId="20" xfId="0" applyFont="1" applyFill="1" applyBorder="1"/>
    <xf numFmtId="3" fontId="7" fillId="2" borderId="21" xfId="0" applyNumberFormat="1" applyFont="1" applyFill="1" applyBorder="1"/>
    <xf numFmtId="3" fontId="7" fillId="2" borderId="44" xfId="0" applyNumberFormat="1" applyFont="1" applyFill="1" applyBorder="1"/>
    <xf numFmtId="3" fontId="7" fillId="2" borderId="45" xfId="0" applyNumberFormat="1" applyFont="1" applyFill="1" applyBorder="1"/>
    <xf numFmtId="3" fontId="7" fillId="2" borderId="46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1" xfId="0" applyFill="1" applyBorder="1"/>
    <xf numFmtId="0" fontId="3" fillId="2" borderId="47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1" xfId="0" applyNumberFormat="1" applyFont="1" applyFill="1" applyBorder="1" applyAlignment="1">
      <alignment horizontal="right"/>
    </xf>
    <xf numFmtId="0" fontId="8" fillId="0" borderId="25" xfId="0" applyFont="1" applyBorder="1"/>
    <xf numFmtId="0" fontId="8" fillId="0" borderId="23" xfId="0" applyFont="1" applyBorder="1"/>
    <xf numFmtId="0" fontId="8" fillId="0" borderId="15" xfId="0" applyFont="1" applyBorder="1"/>
    <xf numFmtId="3" fontId="8" fillId="0" borderId="24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5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3" fontId="8" fillId="0" borderId="15" xfId="0" applyNumberFormat="1" applyFont="1" applyBorder="1" applyAlignment="1">
      <alignment horizontal="right"/>
    </xf>
    <xf numFmtId="0" fontId="0" fillId="2" borderId="27" xfId="0" applyFill="1" applyBorder="1"/>
    <xf numFmtId="0" fontId="7" fillId="2" borderId="28" xfId="0" applyFont="1" applyFill="1" applyBorder="1"/>
    <xf numFmtId="0" fontId="0" fillId="2" borderId="28" xfId="0" applyFill="1" applyBorder="1"/>
    <xf numFmtId="4" fontId="0" fillId="2" borderId="48" xfId="0" applyNumberFormat="1" applyFill="1" applyBorder="1"/>
    <xf numFmtId="4" fontId="0" fillId="2" borderId="27" xfId="0" applyNumberFormat="1" applyFill="1" applyBorder="1"/>
    <xf numFmtId="4" fontId="0" fillId="2" borderId="28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1" xfId="1" applyFont="1" applyBorder="1" applyAlignment="1">
      <alignment horizontal="right"/>
    </xf>
    <xf numFmtId="0" fontId="10" fillId="0" borderId="40" xfId="1" applyBorder="1" applyAlignment="1">
      <alignment horizontal="left"/>
    </xf>
    <xf numFmtId="0" fontId="10" fillId="0" borderId="42" xfId="1" applyBorder="1"/>
    <xf numFmtId="0" fontId="10" fillId="0" borderId="0" xfId="1" applyAlignment="1">
      <alignment horizontal="right"/>
    </xf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49" xfId="1" applyFont="1" applyBorder="1" applyAlignment="1">
      <alignment horizontal="center"/>
    </xf>
    <xf numFmtId="49" fontId="7" fillId="0" borderId="49" xfId="1" applyNumberFormat="1" applyFont="1" applyBorder="1" applyAlignment="1">
      <alignment horizontal="left"/>
    </xf>
    <xf numFmtId="0" fontId="7" fillId="0" borderId="49" xfId="1" applyFont="1" applyBorder="1"/>
    <xf numFmtId="0" fontId="10" fillId="0" borderId="49" xfId="1" applyBorder="1" applyAlignment="1">
      <alignment horizontal="center"/>
    </xf>
    <xf numFmtId="0" fontId="10" fillId="0" borderId="49" xfId="1" applyNumberFormat="1" applyBorder="1" applyAlignment="1">
      <alignment horizontal="right"/>
    </xf>
    <xf numFmtId="0" fontId="10" fillId="0" borderId="49" xfId="1" applyNumberFormat="1" applyBorder="1"/>
    <xf numFmtId="0" fontId="10" fillId="0" borderId="0" xfId="1" applyNumberFormat="1"/>
    <xf numFmtId="0" fontId="16" fillId="0" borderId="0" xfId="1" applyFont="1"/>
    <xf numFmtId="0" fontId="8" fillId="0" borderId="49" xfId="1" applyFont="1" applyBorder="1" applyAlignment="1">
      <alignment horizontal="center" vertical="top"/>
    </xf>
    <xf numFmtId="49" fontId="9" fillId="0" borderId="49" xfId="1" applyNumberFormat="1" applyFont="1" applyBorder="1" applyAlignment="1">
      <alignment horizontal="left" vertical="top"/>
    </xf>
    <xf numFmtId="0" fontId="9" fillId="0" borderId="49" xfId="1" applyFont="1" applyBorder="1" applyAlignment="1">
      <alignment wrapText="1"/>
    </xf>
    <xf numFmtId="49" fontId="17" fillId="0" borderId="49" xfId="1" applyNumberFormat="1" applyFont="1" applyBorder="1" applyAlignment="1">
      <alignment horizontal="center" shrinkToFit="1"/>
    </xf>
    <xf numFmtId="4" fontId="17" fillId="0" borderId="49" xfId="1" applyNumberFormat="1" applyFont="1" applyBorder="1" applyAlignment="1">
      <alignment horizontal="right"/>
    </xf>
    <xf numFmtId="4" fontId="17" fillId="0" borderId="49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32" xfId="0" applyNumberFormat="1" applyFont="1" applyBorder="1"/>
    <xf numFmtId="3" fontId="8" fillId="0" borderId="49" xfId="0" applyNumberFormat="1" applyFont="1" applyBorder="1"/>
    <xf numFmtId="3" fontId="8" fillId="0" borderId="50" xfId="0" applyNumberFormat="1" applyFont="1" applyBorder="1"/>
    <xf numFmtId="49" fontId="0" fillId="2" borderId="32" xfId="0" applyNumberFormat="1" applyFill="1" applyBorder="1"/>
    <xf numFmtId="0" fontId="1" fillId="0" borderId="49" xfId="1" applyFont="1" applyBorder="1" applyAlignment="1">
      <alignment horizontal="center"/>
    </xf>
    <xf numFmtId="0" fontId="1" fillId="0" borderId="49" xfId="1" applyFont="1" applyBorder="1" applyAlignment="1">
      <alignment horizontal="center" vertical="top"/>
    </xf>
    <xf numFmtId="49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3" fillId="0" borderId="0" xfId="1" applyFont="1" applyBorder="1"/>
    <xf numFmtId="0" fontId="10" fillId="0" borderId="0" xfId="1" applyBorder="1" applyAlignment="1">
      <alignment horizontal="center" shrinkToFit="1"/>
    </xf>
    <xf numFmtId="0" fontId="22" fillId="0" borderId="0" xfId="0" applyFont="1"/>
    <xf numFmtId="0" fontId="22" fillId="0" borderId="49" xfId="1" applyFont="1" applyBorder="1" applyAlignment="1">
      <alignment wrapText="1"/>
    </xf>
    <xf numFmtId="0" fontId="0" fillId="0" borderId="27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51" xfId="0" applyNumberFormat="1" applyBorder="1" applyAlignment="1">
      <alignment horizontal="right" indent="2"/>
    </xf>
    <xf numFmtId="166" fontId="0" fillId="0" borderId="14" xfId="0" applyNumberFormat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166" fontId="6" fillId="2" borderId="52" xfId="0" applyNumberFormat="1" applyFont="1" applyFill="1" applyBorder="1" applyAlignment="1">
      <alignment horizontal="right" indent="2"/>
    </xf>
    <xf numFmtId="166" fontId="6" fillId="2" borderId="48" xfId="0" applyNumberFormat="1" applyFont="1" applyFill="1" applyBorder="1" applyAlignment="1">
      <alignment horizontal="right" indent="2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10" fillId="0" borderId="53" xfId="1" applyFont="1" applyBorder="1" applyAlignment="1">
      <alignment horizontal="center"/>
    </xf>
    <xf numFmtId="0" fontId="10" fillId="0" borderId="54" xfId="1" applyFont="1" applyBorder="1" applyAlignment="1">
      <alignment horizontal="center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left"/>
    </xf>
    <xf numFmtId="0" fontId="10" fillId="0" borderId="43" xfId="1" applyFont="1" applyBorder="1" applyAlignment="1">
      <alignment horizontal="left"/>
    </xf>
    <xf numFmtId="0" fontId="10" fillId="0" borderId="58" xfId="1" applyFont="1" applyBorder="1" applyAlignment="1">
      <alignment horizontal="left"/>
    </xf>
    <xf numFmtId="3" fontId="7" fillId="2" borderId="28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55" xfId="1" applyNumberFormat="1" applyFont="1" applyBorder="1" applyAlignment="1">
      <alignment horizontal="center"/>
    </xf>
    <xf numFmtId="0" fontId="10" fillId="0" borderId="57" xfId="1" applyBorder="1" applyAlignment="1">
      <alignment horizontal="center" shrinkToFit="1"/>
    </xf>
    <xf numFmtId="0" fontId="10" fillId="0" borderId="43" xfId="1" applyBorder="1" applyAlignment="1">
      <alignment horizontal="center" shrinkToFit="1"/>
    </xf>
    <xf numFmtId="0" fontId="10" fillId="0" borderId="58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C11" sqref="C11:E11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6.33203125" customWidth="1"/>
    <col min="6" max="6" width="16.5546875" customWidth="1"/>
    <col min="7" max="7" width="13.6640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">
        <v>162</v>
      </c>
      <c r="D2" s="5">
        <f>Rekapitulace!G2</f>
        <v>0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73</v>
      </c>
      <c r="B5" s="16"/>
      <c r="C5" s="17" t="s">
        <v>180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218</v>
      </c>
      <c r="D6" s="10"/>
      <c r="E6" s="9"/>
      <c r="F6" s="20" t="s">
        <v>9</v>
      </c>
      <c r="G6" s="21">
        <v>0</v>
      </c>
      <c r="O6" s="22"/>
    </row>
    <row r="7" spans="1:57" ht="12.9" customHeight="1">
      <c r="A7" s="23"/>
      <c r="B7" s="189"/>
      <c r="C7" s="24" t="s">
        <v>219</v>
      </c>
      <c r="D7" s="25"/>
      <c r="E7" s="25"/>
      <c r="F7" s="26" t="s">
        <v>10</v>
      </c>
      <c r="G7" s="21">
        <f>IF(PocetMJ=0,,ROUND((F30+F32)/PocetMJ,1))</f>
        <v>0</v>
      </c>
    </row>
    <row r="8" spans="1:57">
      <c r="A8" s="27" t="s">
        <v>11</v>
      </c>
      <c r="B8" s="11"/>
      <c r="C8" s="206" t="s">
        <v>163</v>
      </c>
      <c r="D8" s="206"/>
      <c r="E8" s="207"/>
      <c r="F8" s="28" t="s">
        <v>12</v>
      </c>
      <c r="G8" s="29"/>
      <c r="H8" s="30"/>
      <c r="I8" s="31"/>
    </row>
    <row r="9" spans="1:57">
      <c r="A9" s="27" t="s">
        <v>13</v>
      </c>
      <c r="B9" s="11"/>
      <c r="C9" s="206" t="str">
        <f>Projektant</f>
        <v>Cabalová Zuzana</v>
      </c>
      <c r="D9" s="206"/>
      <c r="E9" s="207"/>
      <c r="F9" s="11"/>
      <c r="G9" s="32"/>
      <c r="H9" s="33"/>
    </row>
    <row r="10" spans="1:57">
      <c r="A10" s="27" t="s">
        <v>181</v>
      </c>
      <c r="B10" s="11"/>
      <c r="C10" s="206" t="s">
        <v>220</v>
      </c>
      <c r="D10" s="206"/>
      <c r="E10" s="206"/>
      <c r="F10" s="34"/>
      <c r="G10" s="35"/>
      <c r="H10" s="36"/>
    </row>
    <row r="11" spans="1:57" ht="13.5" customHeight="1">
      <c r="A11" s="27" t="s">
        <v>14</v>
      </c>
      <c r="B11" s="11"/>
      <c r="C11" s="206" t="s">
        <v>206</v>
      </c>
      <c r="D11" s="206"/>
      <c r="E11" s="206"/>
      <c r="F11" s="37" t="s">
        <v>15</v>
      </c>
      <c r="G11" s="38" t="s">
        <v>207</v>
      </c>
      <c r="H11" s="33"/>
      <c r="BA11" s="39"/>
      <c r="BB11" s="39"/>
      <c r="BC11" s="39"/>
      <c r="BD11" s="39"/>
      <c r="BE11" s="39"/>
    </row>
    <row r="12" spans="1:57" ht="12.75" customHeight="1">
      <c r="A12" s="40" t="s">
        <v>16</v>
      </c>
      <c r="B12" s="9"/>
      <c r="C12" s="205"/>
      <c r="D12" s="205"/>
      <c r="E12" s="205"/>
      <c r="F12" s="41" t="s">
        <v>17</v>
      </c>
      <c r="G12" s="42"/>
      <c r="H12" s="33"/>
    </row>
    <row r="13" spans="1:57" ht="28.5" customHeight="1" thickBot="1">
      <c r="A13" s="43" t="s">
        <v>18</v>
      </c>
      <c r="B13" s="44"/>
      <c r="C13" s="44"/>
      <c r="D13" s="44"/>
      <c r="E13" s="45"/>
      <c r="F13" s="45"/>
      <c r="G13" s="46"/>
      <c r="H13" s="33"/>
    </row>
    <row r="14" spans="1:57" ht="17.25" customHeight="1" thickBot="1">
      <c r="A14" s="47" t="s">
        <v>19</v>
      </c>
      <c r="B14" s="48"/>
      <c r="C14" s="49"/>
      <c r="D14" s="50" t="s">
        <v>20</v>
      </c>
      <c r="E14" s="51"/>
      <c r="F14" s="51"/>
      <c r="G14" s="49"/>
    </row>
    <row r="15" spans="1:57" ht="15.9" customHeight="1">
      <c r="A15" s="52"/>
      <c r="B15" s="53" t="s">
        <v>21</v>
      </c>
      <c r="C15" s="54">
        <f>HSV</f>
        <v>0</v>
      </c>
      <c r="D15" s="55"/>
      <c r="E15" s="56"/>
      <c r="F15" s="57"/>
      <c r="G15" s="54"/>
    </row>
    <row r="16" spans="1:57" ht="15.9" customHeight="1">
      <c r="A16" s="52" t="s">
        <v>22</v>
      </c>
      <c r="B16" s="53" t="s">
        <v>23</v>
      </c>
      <c r="C16" s="54">
        <f>PSV</f>
        <v>0</v>
      </c>
      <c r="D16" s="58"/>
      <c r="E16" s="59"/>
      <c r="F16" s="60"/>
      <c r="G16" s="54"/>
    </row>
    <row r="17" spans="1:7" ht="15.9" customHeight="1">
      <c r="A17" s="52" t="s">
        <v>24</v>
      </c>
      <c r="B17" s="53" t="s">
        <v>25</v>
      </c>
      <c r="C17" s="54">
        <f>Mont</f>
        <v>0</v>
      </c>
      <c r="D17" s="58"/>
      <c r="E17" s="59"/>
      <c r="F17" s="60"/>
      <c r="G17" s="54"/>
    </row>
    <row r="18" spans="1:7" ht="15.9" customHeight="1">
      <c r="A18" s="61" t="s">
        <v>26</v>
      </c>
      <c r="B18" s="62" t="s">
        <v>27</v>
      </c>
      <c r="C18" s="54">
        <f>Dodavka</f>
        <v>0</v>
      </c>
      <c r="D18" s="58"/>
      <c r="E18" s="59"/>
      <c r="F18" s="60"/>
      <c r="G18" s="54"/>
    </row>
    <row r="19" spans="1:7" ht="15.9" customHeight="1">
      <c r="A19" s="63" t="s">
        <v>28</v>
      </c>
      <c r="B19" s="53"/>
      <c r="C19" s="54">
        <f>SUM(C15:C18)</f>
        <v>0</v>
      </c>
      <c r="D19" s="64"/>
      <c r="E19" s="59"/>
      <c r="F19" s="60"/>
      <c r="G19" s="54"/>
    </row>
    <row r="20" spans="1:7" ht="15.9" customHeight="1">
      <c r="A20" s="63"/>
      <c r="B20" s="53"/>
      <c r="C20" s="54"/>
      <c r="D20" s="58"/>
      <c r="E20" s="59"/>
      <c r="F20" s="60"/>
      <c r="G20" s="54"/>
    </row>
    <row r="21" spans="1:7" ht="15.9" customHeight="1">
      <c r="A21" s="63" t="s">
        <v>29</v>
      </c>
      <c r="B21" s="53"/>
      <c r="C21" s="54">
        <v>0</v>
      </c>
      <c r="D21" s="58"/>
      <c r="E21" s="59"/>
      <c r="F21" s="60"/>
      <c r="G21" s="54"/>
    </row>
    <row r="22" spans="1:7" ht="15.9" customHeight="1">
      <c r="A22" s="65" t="s">
        <v>30</v>
      </c>
      <c r="B22" s="33"/>
      <c r="C22" s="54">
        <f>C19+C21</f>
        <v>0</v>
      </c>
      <c r="D22" s="58" t="s">
        <v>31</v>
      </c>
      <c r="E22" s="59"/>
      <c r="F22" s="60"/>
      <c r="G22" s="54">
        <f>G23-SUM(G15:G21)</f>
        <v>0</v>
      </c>
    </row>
    <row r="23" spans="1:7" ht="15.9" customHeight="1" thickBot="1">
      <c r="A23" s="198" t="s">
        <v>32</v>
      </c>
      <c r="B23" s="199"/>
      <c r="C23" s="66">
        <f>C22+G23</f>
        <v>0</v>
      </c>
      <c r="D23" s="67" t="s">
        <v>33</v>
      </c>
      <c r="E23" s="68"/>
      <c r="F23" s="69"/>
      <c r="G23" s="54">
        <f>VRN</f>
        <v>0</v>
      </c>
    </row>
    <row r="24" spans="1:7">
      <c r="A24" s="70" t="s">
        <v>34</v>
      </c>
      <c r="B24" s="71"/>
      <c r="C24" s="72"/>
      <c r="D24" s="71" t="s">
        <v>35</v>
      </c>
      <c r="E24" s="71"/>
      <c r="F24" s="73" t="s">
        <v>36</v>
      </c>
      <c r="G24" s="74"/>
    </row>
    <row r="25" spans="1:7">
      <c r="A25" s="65" t="s">
        <v>37</v>
      </c>
      <c r="B25" s="33"/>
      <c r="C25" s="75"/>
      <c r="D25" s="33" t="s">
        <v>37</v>
      </c>
      <c r="F25" s="76" t="s">
        <v>37</v>
      </c>
      <c r="G25" s="77"/>
    </row>
    <row r="26" spans="1:7" ht="37.5" customHeight="1">
      <c r="A26" s="65" t="s">
        <v>38</v>
      </c>
      <c r="B26" s="78"/>
      <c r="C26" s="75"/>
      <c r="D26" s="33" t="s">
        <v>38</v>
      </c>
      <c r="F26" s="76" t="s">
        <v>38</v>
      </c>
      <c r="G26" s="77"/>
    </row>
    <row r="27" spans="1:7">
      <c r="A27" s="65"/>
      <c r="B27" s="79"/>
      <c r="C27" s="75"/>
      <c r="D27" s="33"/>
      <c r="F27" s="76"/>
      <c r="G27" s="77"/>
    </row>
    <row r="28" spans="1:7">
      <c r="A28" s="65" t="s">
        <v>39</v>
      </c>
      <c r="B28" s="33"/>
      <c r="C28" s="75"/>
      <c r="D28" s="76" t="s">
        <v>40</v>
      </c>
      <c r="E28" s="75"/>
      <c r="F28" s="80" t="s">
        <v>40</v>
      </c>
      <c r="G28" s="77"/>
    </row>
    <row r="29" spans="1:7" ht="69" customHeight="1">
      <c r="A29" s="65"/>
      <c r="B29" s="33"/>
      <c r="C29" s="81"/>
      <c r="D29" s="82"/>
      <c r="E29" s="81"/>
      <c r="F29" s="33"/>
      <c r="G29" s="77"/>
    </row>
    <row r="30" spans="1:7">
      <c r="A30" s="83" t="s">
        <v>41</v>
      </c>
      <c r="B30" s="84"/>
      <c r="C30" s="85">
        <v>21</v>
      </c>
      <c r="D30" s="84" t="s">
        <v>42</v>
      </c>
      <c r="E30" s="86"/>
      <c r="F30" s="200">
        <f>ROUND(C23-F32,0)</f>
        <v>0</v>
      </c>
      <c r="G30" s="201"/>
    </row>
    <row r="31" spans="1:7">
      <c r="A31" s="83" t="s">
        <v>43</v>
      </c>
      <c r="B31" s="84"/>
      <c r="C31" s="85">
        <f>SazbaDPH1</f>
        <v>21</v>
      </c>
      <c r="D31" s="84" t="s">
        <v>44</v>
      </c>
      <c r="E31" s="86"/>
      <c r="F31" s="200">
        <f>ROUND(PRODUCT(F30,C31/100),1)</f>
        <v>0</v>
      </c>
      <c r="G31" s="201"/>
    </row>
    <row r="32" spans="1:7">
      <c r="A32" s="83" t="s">
        <v>41</v>
      </c>
      <c r="B32" s="84"/>
      <c r="C32" s="85">
        <v>0</v>
      </c>
      <c r="D32" s="84" t="s">
        <v>44</v>
      </c>
      <c r="E32" s="86"/>
      <c r="F32" s="200">
        <v>0</v>
      </c>
      <c r="G32" s="201"/>
    </row>
    <row r="33" spans="1:8">
      <c r="A33" s="83" t="s">
        <v>43</v>
      </c>
      <c r="B33" s="87"/>
      <c r="C33" s="88">
        <f>SazbaDPH2</f>
        <v>0</v>
      </c>
      <c r="D33" s="84" t="s">
        <v>44</v>
      </c>
      <c r="E33" s="60"/>
      <c r="F33" s="200">
        <f>ROUND(PRODUCT(F32,C33/100),1)</f>
        <v>0</v>
      </c>
      <c r="G33" s="201"/>
    </row>
    <row r="34" spans="1:8" s="92" customFormat="1" ht="19.5" customHeight="1" thickBot="1">
      <c r="A34" s="89" t="s">
        <v>45</v>
      </c>
      <c r="B34" s="90"/>
      <c r="C34" s="90"/>
      <c r="D34" s="90"/>
      <c r="E34" s="91"/>
      <c r="F34" s="203">
        <f>CEILING(SUM(F30:F33),1)</f>
        <v>0</v>
      </c>
      <c r="G34" s="204"/>
    </row>
    <row r="36" spans="1:8">
      <c r="A36" s="93" t="s">
        <v>46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>
      <c r="A37" s="93"/>
      <c r="B37" s="202"/>
      <c r="C37" s="202"/>
      <c r="D37" s="202"/>
      <c r="E37" s="202"/>
      <c r="F37" s="202"/>
      <c r="G37" s="202"/>
      <c r="H37" t="s">
        <v>6</v>
      </c>
    </row>
    <row r="38" spans="1:8" ht="12.75" customHeight="1">
      <c r="A38" s="94"/>
      <c r="B38" s="202"/>
      <c r="C38" s="202"/>
      <c r="D38" s="202"/>
      <c r="E38" s="202"/>
      <c r="F38" s="202"/>
      <c r="G38" s="202"/>
      <c r="H38" t="s">
        <v>6</v>
      </c>
    </row>
    <row r="39" spans="1:8">
      <c r="A39" s="94"/>
      <c r="B39" s="202"/>
      <c r="C39" s="202"/>
      <c r="D39" s="202"/>
      <c r="E39" s="202"/>
      <c r="F39" s="202"/>
      <c r="G39" s="202"/>
      <c r="H39" t="s">
        <v>6</v>
      </c>
    </row>
    <row r="40" spans="1:8">
      <c r="A40" s="94"/>
      <c r="B40" s="202"/>
      <c r="C40" s="202"/>
      <c r="D40" s="202"/>
      <c r="E40" s="202"/>
      <c r="F40" s="202"/>
      <c r="G40" s="202"/>
      <c r="H40" t="s">
        <v>6</v>
      </c>
    </row>
    <row r="41" spans="1:8">
      <c r="A41" s="94"/>
      <c r="B41" s="202"/>
      <c r="C41" s="202"/>
      <c r="D41" s="202"/>
      <c r="E41" s="202"/>
      <c r="F41" s="202"/>
      <c r="G41" s="202"/>
      <c r="H41" t="s">
        <v>6</v>
      </c>
    </row>
    <row r="42" spans="1:8">
      <c r="A42" s="94"/>
      <c r="B42" s="202"/>
      <c r="C42" s="202"/>
      <c r="D42" s="202"/>
      <c r="E42" s="202"/>
      <c r="F42" s="202"/>
      <c r="G42" s="202"/>
      <c r="H42" t="s">
        <v>6</v>
      </c>
    </row>
    <row r="43" spans="1:8">
      <c r="A43" s="94"/>
      <c r="B43" s="202"/>
      <c r="C43" s="202"/>
      <c r="D43" s="202"/>
      <c r="E43" s="202"/>
      <c r="F43" s="202"/>
      <c r="G43" s="202"/>
      <c r="H43" t="s">
        <v>6</v>
      </c>
    </row>
    <row r="44" spans="1:8">
      <c r="A44" s="94"/>
      <c r="B44" s="202"/>
      <c r="C44" s="202"/>
      <c r="D44" s="202"/>
      <c r="E44" s="202"/>
      <c r="F44" s="202"/>
      <c r="G44" s="202"/>
      <c r="H44" t="s">
        <v>6</v>
      </c>
    </row>
    <row r="45" spans="1:8" ht="0.75" customHeight="1">
      <c r="A45" s="94"/>
      <c r="B45" s="202"/>
      <c r="C45" s="202"/>
      <c r="D45" s="202"/>
      <c r="E45" s="202"/>
      <c r="F45" s="202"/>
      <c r="G45" s="202"/>
      <c r="H45" t="s">
        <v>6</v>
      </c>
    </row>
    <row r="46" spans="1:8">
      <c r="B46" s="208"/>
      <c r="C46" s="208"/>
      <c r="D46" s="208"/>
      <c r="E46" s="208"/>
      <c r="F46" s="208"/>
      <c r="G46" s="208"/>
    </row>
    <row r="47" spans="1:8">
      <c r="B47" s="208"/>
      <c r="C47" s="208"/>
      <c r="D47" s="208"/>
      <c r="E47" s="208"/>
      <c r="F47" s="208"/>
      <c r="G47" s="208"/>
    </row>
    <row r="48" spans="1:8">
      <c r="B48" s="208"/>
      <c r="C48" s="208"/>
      <c r="D48" s="208"/>
      <c r="E48" s="208"/>
      <c r="F48" s="208"/>
      <c r="G48" s="208"/>
    </row>
    <row r="49" spans="2:7">
      <c r="B49" s="208"/>
      <c r="C49" s="208"/>
      <c r="D49" s="208"/>
      <c r="E49" s="208"/>
      <c r="F49" s="208"/>
      <c r="G49" s="208"/>
    </row>
    <row r="50" spans="2:7">
      <c r="B50" s="208"/>
      <c r="C50" s="208"/>
      <c r="D50" s="208"/>
      <c r="E50" s="208"/>
      <c r="F50" s="208"/>
      <c r="G50" s="208"/>
    </row>
    <row r="51" spans="2:7">
      <c r="B51" s="208"/>
      <c r="C51" s="208"/>
      <c r="D51" s="208"/>
      <c r="E51" s="208"/>
      <c r="F51" s="208"/>
      <c r="G51" s="208"/>
    </row>
    <row r="52" spans="2:7">
      <c r="B52" s="208"/>
      <c r="C52" s="208"/>
      <c r="D52" s="208"/>
      <c r="E52" s="208"/>
      <c r="F52" s="208"/>
      <c r="G52" s="208"/>
    </row>
    <row r="53" spans="2:7">
      <c r="B53" s="208"/>
      <c r="C53" s="208"/>
      <c r="D53" s="208"/>
      <c r="E53" s="208"/>
      <c r="F53" s="208"/>
      <c r="G53" s="208"/>
    </row>
    <row r="54" spans="2:7">
      <c r="B54" s="208"/>
      <c r="C54" s="208"/>
      <c r="D54" s="208"/>
      <c r="E54" s="208"/>
      <c r="F54" s="208"/>
      <c r="G54" s="208"/>
    </row>
    <row r="55" spans="2:7">
      <c r="B55" s="208"/>
      <c r="C55" s="208"/>
      <c r="D55" s="208"/>
      <c r="E55" s="208"/>
      <c r="F55" s="208"/>
      <c r="G55" s="208"/>
    </row>
  </sheetData>
  <mergeCells count="22">
    <mergeCell ref="B55:G55"/>
    <mergeCell ref="B46:G46"/>
    <mergeCell ref="B47:G47"/>
    <mergeCell ref="B48:G48"/>
    <mergeCell ref="B49:G49"/>
    <mergeCell ref="B54:G54"/>
    <mergeCell ref="B53:G53"/>
    <mergeCell ref="B52:G52"/>
    <mergeCell ref="B50:G50"/>
    <mergeCell ref="B51:G51"/>
    <mergeCell ref="C12:E12"/>
    <mergeCell ref="C8:E8"/>
    <mergeCell ref="C9:E9"/>
    <mergeCell ref="C10:E10"/>
    <mergeCell ref="C11:E11"/>
    <mergeCell ref="A23:B23"/>
    <mergeCell ref="F30:G30"/>
    <mergeCell ref="B37:G45"/>
    <mergeCell ref="F31:G31"/>
    <mergeCell ref="F34:G34"/>
    <mergeCell ref="F32:G32"/>
    <mergeCell ref="F33:G33"/>
  </mergeCells>
  <phoneticPr fontId="21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8"/>
  <sheetViews>
    <sheetView workbookViewId="0">
      <selection activeCell="H17" sqref="H17:I1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209" t="s">
        <v>47</v>
      </c>
      <c r="B1" s="210"/>
      <c r="C1" s="95" t="str">
        <f>CONCATENATE(cislostavby," ",nazevstavby)</f>
        <v xml:space="preserve"> ZŠ a PŠ Hustopeče-STAV. ÚPRAVY PRO ZUŠ </v>
      </c>
      <c r="D1" s="96"/>
      <c r="E1" s="97"/>
      <c r="F1" s="96"/>
      <c r="G1" s="98" t="s">
        <v>48</v>
      </c>
      <c r="H1" s="99" t="s">
        <v>162</v>
      </c>
      <c r="I1" s="100"/>
    </row>
    <row r="2" spans="1:57" ht="13.8" thickBot="1">
      <c r="A2" s="211" t="s">
        <v>49</v>
      </c>
      <c r="B2" s="212"/>
      <c r="C2" s="101" t="str">
        <f>CONCATENATE(cisloobjektu," ",nazevobjektu)</f>
        <v>001 ZTI - KANALIZACE + VODOVOD</v>
      </c>
      <c r="D2" s="102"/>
      <c r="E2" s="103"/>
      <c r="F2" s="102"/>
      <c r="G2" s="213"/>
      <c r="H2" s="214"/>
      <c r="I2" s="215"/>
    </row>
    <row r="3" spans="1:57" ht="13.8" thickTop="1">
      <c r="F3" s="33"/>
    </row>
    <row r="4" spans="1:57" ht="19.5" customHeight="1">
      <c r="A4" s="104" t="s">
        <v>50</v>
      </c>
      <c r="B4" s="105"/>
      <c r="C4" s="105"/>
      <c r="D4" s="105"/>
      <c r="E4" s="106"/>
      <c r="F4" s="105"/>
      <c r="G4" s="105"/>
      <c r="H4" s="105"/>
      <c r="I4" s="105"/>
    </row>
    <row r="5" spans="1:57" ht="13.8" thickBot="1"/>
    <row r="6" spans="1:57" s="33" customFormat="1" ht="13.8" thickBot="1">
      <c r="A6" s="107"/>
      <c r="B6" s="108" t="s">
        <v>51</v>
      </c>
      <c r="C6" s="108"/>
      <c r="D6" s="109"/>
      <c r="E6" s="110" t="s">
        <v>52</v>
      </c>
      <c r="F6" s="111" t="s">
        <v>53</v>
      </c>
      <c r="G6" s="111" t="s">
        <v>54</v>
      </c>
      <c r="H6" s="111" t="s">
        <v>55</v>
      </c>
      <c r="I6" s="112" t="s">
        <v>29</v>
      </c>
    </row>
    <row r="7" spans="1:57" s="33" customFormat="1">
      <c r="A7" s="185" t="s">
        <v>73</v>
      </c>
      <c r="B7" s="113" t="s">
        <v>140</v>
      </c>
      <c r="D7" s="114"/>
      <c r="E7" s="186">
        <f>Položky!G16</f>
        <v>0</v>
      </c>
      <c r="F7" s="187">
        <v>0</v>
      </c>
      <c r="G7" s="187">
        <v>0</v>
      </c>
      <c r="H7" s="187">
        <v>0</v>
      </c>
      <c r="I7" s="188">
        <v>0</v>
      </c>
    </row>
    <row r="8" spans="1:57" s="33" customFormat="1">
      <c r="A8" s="185" t="str">
        <f>Položky!B17</f>
        <v>721</v>
      </c>
      <c r="B8" s="113" t="str">
        <f>Položky!C17</f>
        <v>Vnitřní kanalizace</v>
      </c>
      <c r="D8" s="114"/>
      <c r="E8" s="186">
        <f>Položky!BA34</f>
        <v>0</v>
      </c>
      <c r="F8" s="187">
        <f>Položky!G36</f>
        <v>0</v>
      </c>
      <c r="G8" s="187">
        <f>Položky!BC34</f>
        <v>0</v>
      </c>
      <c r="H8" s="187">
        <f>Položky!BD34</f>
        <v>0</v>
      </c>
      <c r="I8" s="188">
        <v>0</v>
      </c>
    </row>
    <row r="9" spans="1:57" s="33" customFormat="1">
      <c r="A9" s="185" t="str">
        <f>Položky!B37</f>
        <v>722</v>
      </c>
      <c r="B9" s="113" t="str">
        <f>Položky!C37</f>
        <v>Vnitřní vodovod</v>
      </c>
      <c r="D9" s="114"/>
      <c r="E9" s="186">
        <f>Položky!BA51</f>
        <v>0</v>
      </c>
      <c r="F9" s="187">
        <f>Položky!G69</f>
        <v>0</v>
      </c>
      <c r="G9" s="187">
        <f>Položky!BC51</f>
        <v>0</v>
      </c>
      <c r="H9" s="187">
        <f>Položky!BD51</f>
        <v>0</v>
      </c>
      <c r="I9" s="188">
        <v>0</v>
      </c>
    </row>
    <row r="10" spans="1:57" s="33" customFormat="1" ht="13.8" thickBot="1">
      <c r="A10" s="185" t="str">
        <f>Položky!B70</f>
        <v>725</v>
      </c>
      <c r="B10" s="113" t="str">
        <f>Položky!C70</f>
        <v>Zařizovací předměty</v>
      </c>
      <c r="D10" s="114"/>
      <c r="E10" s="186">
        <v>0</v>
      </c>
      <c r="F10" s="187">
        <f>Položky!G108</f>
        <v>0</v>
      </c>
      <c r="G10" s="187">
        <v>0</v>
      </c>
      <c r="H10" s="187">
        <v>0</v>
      </c>
      <c r="I10" s="188">
        <v>0</v>
      </c>
    </row>
    <row r="11" spans="1:57" s="121" customFormat="1" ht="13.8" thickBot="1">
      <c r="A11" s="115"/>
      <c r="B11" s="116" t="s">
        <v>56</v>
      </c>
      <c r="C11" s="116"/>
      <c r="D11" s="117"/>
      <c r="E11" s="118">
        <f>SUM(E7:E10)</f>
        <v>0</v>
      </c>
      <c r="F11" s="119">
        <f>SUM(F7:F10)</f>
        <v>0</v>
      </c>
      <c r="G11" s="119">
        <f>SUM(G7:G10)</f>
        <v>0</v>
      </c>
      <c r="H11" s="119">
        <f>SUM(H7:H10)</f>
        <v>0</v>
      </c>
      <c r="I11" s="120">
        <v>0</v>
      </c>
    </row>
    <row r="12" spans="1:57">
      <c r="A12" s="33"/>
      <c r="B12" s="33"/>
      <c r="C12" s="33"/>
      <c r="D12" s="33"/>
      <c r="E12" s="33"/>
      <c r="F12" s="33"/>
      <c r="G12" s="33"/>
      <c r="H12" s="33"/>
      <c r="I12" s="33"/>
    </row>
    <row r="13" spans="1:57" ht="19.5" customHeight="1">
      <c r="A13" s="105" t="s">
        <v>57</v>
      </c>
      <c r="B13" s="105"/>
      <c r="C13" s="105"/>
      <c r="D13" s="105"/>
      <c r="E13" s="105"/>
      <c r="F13" s="105"/>
      <c r="G13" s="122"/>
      <c r="H13" s="105"/>
      <c r="I13" s="105"/>
      <c r="BA13" s="39"/>
      <c r="BB13" s="39"/>
      <c r="BC13" s="39"/>
      <c r="BD13" s="39"/>
      <c r="BE13" s="39"/>
    </row>
    <row r="14" spans="1:57" ht="13.8" thickBot="1"/>
    <row r="15" spans="1:57">
      <c r="A15" s="70" t="s">
        <v>58</v>
      </c>
      <c r="B15" s="71"/>
      <c r="C15" s="71"/>
      <c r="D15" s="123"/>
      <c r="E15" s="124" t="s">
        <v>59</v>
      </c>
      <c r="F15" s="125" t="s">
        <v>60</v>
      </c>
      <c r="G15" s="126" t="s">
        <v>61</v>
      </c>
      <c r="H15" s="127"/>
      <c r="I15" s="128" t="s">
        <v>59</v>
      </c>
    </row>
    <row r="16" spans="1:57">
      <c r="A16" s="129"/>
      <c r="B16" s="130"/>
      <c r="C16" s="130"/>
      <c r="D16" s="131" t="s">
        <v>182</v>
      </c>
      <c r="E16" s="132"/>
      <c r="F16" s="133">
        <v>10</v>
      </c>
      <c r="G16" s="134">
        <v>0</v>
      </c>
      <c r="H16" s="135"/>
      <c r="I16" s="136">
        <v>0</v>
      </c>
      <c r="BA16">
        <v>8</v>
      </c>
    </row>
    <row r="17" spans="1:9" ht="13.8" thickBot="1">
      <c r="A17" s="137"/>
      <c r="B17" s="138" t="s">
        <v>62</v>
      </c>
      <c r="C17" s="139"/>
      <c r="D17" s="140"/>
      <c r="E17" s="141"/>
      <c r="F17" s="142"/>
      <c r="G17" s="142"/>
      <c r="H17" s="216">
        <v>0</v>
      </c>
      <c r="I17" s="217"/>
    </row>
    <row r="19" spans="1:9">
      <c r="B19" s="121"/>
      <c r="F19" s="143"/>
      <c r="G19" s="144"/>
      <c r="H19" s="144"/>
      <c r="I19" s="145"/>
    </row>
    <row r="20" spans="1:9">
      <c r="F20" s="143"/>
      <c r="G20" s="144"/>
      <c r="H20" s="144"/>
      <c r="I20" s="145"/>
    </row>
    <row r="21" spans="1:9">
      <c r="F21" s="143"/>
      <c r="G21" s="144"/>
      <c r="H21" s="144"/>
      <c r="I21" s="145"/>
    </row>
    <row r="22" spans="1:9">
      <c r="F22" s="143"/>
      <c r="G22" s="144"/>
      <c r="H22" s="144"/>
      <c r="I22" s="145"/>
    </row>
    <row r="23" spans="1:9">
      <c r="F23" s="143"/>
      <c r="G23" s="144"/>
      <c r="H23" s="144"/>
      <c r="I23" s="145"/>
    </row>
    <row r="24" spans="1:9">
      <c r="F24" s="143"/>
      <c r="G24" s="144"/>
      <c r="H24" s="144"/>
      <c r="I24" s="145"/>
    </row>
    <row r="25" spans="1:9">
      <c r="F25" s="143"/>
      <c r="G25" s="144"/>
      <c r="H25" s="144"/>
      <c r="I25" s="145"/>
    </row>
    <row r="26" spans="1:9">
      <c r="F26" s="143"/>
      <c r="G26" s="144"/>
      <c r="H26" s="144"/>
      <c r="I26" s="145"/>
    </row>
    <row r="27" spans="1:9">
      <c r="F27" s="143"/>
      <c r="G27" s="144"/>
      <c r="H27" s="144"/>
      <c r="I27" s="145"/>
    </row>
    <row r="28" spans="1:9">
      <c r="F28" s="143"/>
      <c r="G28" s="144"/>
      <c r="H28" s="144"/>
      <c r="I28" s="145"/>
    </row>
    <row r="29" spans="1:9">
      <c r="F29" s="143"/>
      <c r="G29" s="144"/>
      <c r="H29" s="144"/>
      <c r="I29" s="145"/>
    </row>
    <row r="30" spans="1:9">
      <c r="F30" s="143"/>
      <c r="G30" s="144"/>
      <c r="H30" s="144"/>
      <c r="I30" s="145"/>
    </row>
    <row r="31" spans="1:9">
      <c r="F31" s="143"/>
      <c r="G31" s="144"/>
      <c r="H31" s="144"/>
      <c r="I31" s="145"/>
    </row>
    <row r="32" spans="1:9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</sheetData>
  <mergeCells count="4">
    <mergeCell ref="A1:B1"/>
    <mergeCell ref="A2:B2"/>
    <mergeCell ref="G2:I2"/>
    <mergeCell ref="H17:I17"/>
  </mergeCells>
  <phoneticPr fontId="21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X169"/>
  <sheetViews>
    <sheetView showGridLines="0" showZeros="0" tabSelected="1" topLeftCell="A80" workbookViewId="0">
      <selection activeCell="E101" sqref="E101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53" customWidth="1"/>
    <col min="6" max="6" width="9.88671875" style="146" customWidth="1"/>
    <col min="7" max="7" width="13.88671875" style="146" customWidth="1"/>
    <col min="8" max="9" width="9.109375" style="146"/>
    <col min="10" max="10" width="75.44140625" style="146" customWidth="1"/>
    <col min="11" max="11" width="45.33203125" style="146" customWidth="1"/>
    <col min="12" max="12" width="75.44140625" style="146" customWidth="1"/>
    <col min="13" max="13" width="45.33203125" style="146" customWidth="1"/>
    <col min="14" max="16384" width="9.109375" style="146"/>
  </cols>
  <sheetData>
    <row r="1" spans="1:102" ht="15.6">
      <c r="A1" s="218" t="s">
        <v>236</v>
      </c>
      <c r="B1" s="218"/>
      <c r="C1" s="218"/>
      <c r="D1" s="218"/>
      <c r="E1" s="218"/>
      <c r="F1" s="218"/>
      <c r="G1" s="218"/>
    </row>
    <row r="2" spans="1:102" ht="14.25" customHeight="1" thickBot="1">
      <c r="B2" s="147"/>
      <c r="C2" s="148"/>
      <c r="D2" s="148"/>
      <c r="E2" s="149"/>
      <c r="F2" s="148"/>
      <c r="G2" s="148"/>
    </row>
    <row r="3" spans="1:102" ht="13.8" thickTop="1">
      <c r="A3" s="209" t="s">
        <v>47</v>
      </c>
      <c r="B3" s="210"/>
      <c r="C3" s="95" t="str">
        <f>CONCATENATE(cislostavby," ",nazevstavby)</f>
        <v xml:space="preserve"> ZŠ a PŠ Hustopeče-STAV. ÚPRAVY PRO ZUŠ </v>
      </c>
      <c r="D3" s="96"/>
      <c r="E3" s="150" t="s">
        <v>63</v>
      </c>
      <c r="F3" s="151" t="str">
        <f>Rekapitulace!H1</f>
        <v>ZTI</v>
      </c>
      <c r="G3" s="152"/>
    </row>
    <row r="4" spans="1:102" ht="13.8" thickBot="1">
      <c r="A4" s="219" t="s">
        <v>49</v>
      </c>
      <c r="B4" s="212"/>
      <c r="C4" s="101" t="str">
        <f>CONCATENATE(cisloobjektu," ",nazevobjektu)</f>
        <v>001 ZTI - KANALIZACE + VODOVOD</v>
      </c>
      <c r="D4" s="102"/>
      <c r="E4" s="220">
        <f>Rekapitulace!G2</f>
        <v>0</v>
      </c>
      <c r="F4" s="221"/>
      <c r="G4" s="222"/>
    </row>
    <row r="5" spans="1:102" ht="13.8" thickTop="1">
      <c r="A5" s="192"/>
      <c r="B5" s="193"/>
      <c r="C5" s="194"/>
      <c r="D5" s="178"/>
      <c r="E5" s="195"/>
      <c r="F5" s="195"/>
      <c r="G5" s="195"/>
    </row>
    <row r="6" spans="1:102">
      <c r="A6" s="154" t="s">
        <v>64</v>
      </c>
      <c r="B6" s="155" t="s">
        <v>65</v>
      </c>
      <c r="C6" s="155" t="s">
        <v>66</v>
      </c>
      <c r="D6" s="155" t="s">
        <v>67</v>
      </c>
      <c r="E6" s="156" t="s">
        <v>68</v>
      </c>
      <c r="F6" s="155" t="s">
        <v>69</v>
      </c>
      <c r="G6" s="157" t="s">
        <v>70</v>
      </c>
    </row>
    <row r="7" spans="1:102">
      <c r="A7" s="158" t="s">
        <v>71</v>
      </c>
      <c r="B7" s="159" t="s">
        <v>73</v>
      </c>
      <c r="C7" s="160" t="s">
        <v>140</v>
      </c>
      <c r="D7" s="161"/>
      <c r="E7" s="162"/>
      <c r="F7" s="162"/>
      <c r="G7" s="163"/>
    </row>
    <row r="8" spans="1:102">
      <c r="A8" s="166">
        <v>1</v>
      </c>
      <c r="B8" s="167" t="s">
        <v>141</v>
      </c>
      <c r="C8" s="196" t="s">
        <v>142</v>
      </c>
      <c r="D8" s="169" t="s">
        <v>143</v>
      </c>
      <c r="E8" s="170">
        <v>13</v>
      </c>
      <c r="F8" s="170"/>
      <c r="G8" s="171"/>
    </row>
    <row r="9" spans="1:102">
      <c r="A9" s="166">
        <v>2</v>
      </c>
      <c r="B9" s="167" t="s">
        <v>144</v>
      </c>
      <c r="C9" s="196" t="s">
        <v>148</v>
      </c>
      <c r="D9" s="169" t="s">
        <v>143</v>
      </c>
      <c r="E9" s="170">
        <v>13</v>
      </c>
      <c r="F9" s="170"/>
      <c r="G9" s="171"/>
      <c r="I9" s="164"/>
      <c r="O9" s="165">
        <v>1</v>
      </c>
    </row>
    <row r="10" spans="1:102">
      <c r="A10" s="166">
        <v>3</v>
      </c>
      <c r="B10" s="167" t="s">
        <v>145</v>
      </c>
      <c r="C10" s="196" t="s">
        <v>149</v>
      </c>
      <c r="D10" s="169" t="s">
        <v>143</v>
      </c>
      <c r="E10" s="170">
        <v>13</v>
      </c>
      <c r="F10" s="170"/>
      <c r="G10" s="171"/>
      <c r="O10" s="165">
        <v>2</v>
      </c>
      <c r="AA10" s="146">
        <v>12</v>
      </c>
      <c r="AB10" s="146">
        <v>0</v>
      </c>
      <c r="AC10" s="146">
        <v>31</v>
      </c>
      <c r="AZ10" s="146">
        <v>2</v>
      </c>
      <c r="BA10" s="146">
        <f>IF(AZ10=1,#REF!,0)</f>
        <v>0</v>
      </c>
      <c r="BB10" s="146" t="e">
        <f>IF(AZ10=2,#REF!,0)</f>
        <v>#REF!</v>
      </c>
      <c r="BC10" s="146">
        <f>IF(AZ10=3,#REF!,0)</f>
        <v>0</v>
      </c>
      <c r="BD10" s="146">
        <f>IF(AZ10=4,#REF!,0)</f>
        <v>0</v>
      </c>
      <c r="BE10" s="146">
        <f>IF(AZ10=5,#REF!,0)</f>
        <v>0</v>
      </c>
      <c r="CX10" s="146">
        <v>0</v>
      </c>
    </row>
    <row r="11" spans="1:102">
      <c r="A11" s="166">
        <v>4</v>
      </c>
      <c r="B11" s="167" t="s">
        <v>146</v>
      </c>
      <c r="C11" s="196" t="s">
        <v>150</v>
      </c>
      <c r="D11" s="169" t="s">
        <v>143</v>
      </c>
      <c r="E11" s="170">
        <v>8</v>
      </c>
      <c r="F11" s="170"/>
      <c r="G11" s="171"/>
      <c r="O11" s="165">
        <v>2</v>
      </c>
      <c r="AA11" s="146">
        <v>12</v>
      </c>
      <c r="AB11" s="146">
        <v>0</v>
      </c>
      <c r="AC11" s="146">
        <v>30</v>
      </c>
      <c r="AZ11" s="146">
        <v>2</v>
      </c>
      <c r="BA11" s="146">
        <f>IF(AZ11=1,#REF!,0)</f>
        <v>0</v>
      </c>
      <c r="BB11" s="146" t="e">
        <f>IF(AZ11=2,#REF!,0)</f>
        <v>#REF!</v>
      </c>
      <c r="BC11" s="146">
        <f>IF(AZ11=3,#REF!,0)</f>
        <v>0</v>
      </c>
      <c r="BD11" s="146">
        <f>IF(AZ11=4,#REF!,0)</f>
        <v>0</v>
      </c>
      <c r="BE11" s="146">
        <f>IF(AZ11=5,#REF!,0)</f>
        <v>0</v>
      </c>
      <c r="CX11" s="146">
        <v>0</v>
      </c>
    </row>
    <row r="12" spans="1:102">
      <c r="A12" s="166">
        <v>5</v>
      </c>
      <c r="B12" s="167" t="s">
        <v>147</v>
      </c>
      <c r="C12" s="196" t="s">
        <v>151</v>
      </c>
      <c r="D12" s="169" t="s">
        <v>143</v>
      </c>
      <c r="E12" s="170">
        <v>8</v>
      </c>
      <c r="F12" s="170"/>
      <c r="G12" s="171"/>
      <c r="O12" s="165"/>
    </row>
    <row r="13" spans="1:102">
      <c r="A13" s="166">
        <v>6</v>
      </c>
      <c r="B13" s="167" t="s">
        <v>155</v>
      </c>
      <c r="C13" s="196" t="s">
        <v>152</v>
      </c>
      <c r="D13" s="169" t="s">
        <v>143</v>
      </c>
      <c r="E13" s="170">
        <v>5</v>
      </c>
      <c r="F13" s="170"/>
      <c r="G13" s="171"/>
      <c r="O13" s="165"/>
    </row>
    <row r="14" spans="1:102">
      <c r="A14" s="166">
        <v>7</v>
      </c>
      <c r="B14" s="167" t="s">
        <v>156</v>
      </c>
      <c r="C14" s="196" t="s">
        <v>153</v>
      </c>
      <c r="D14" s="169" t="s">
        <v>143</v>
      </c>
      <c r="E14" s="170">
        <v>4</v>
      </c>
      <c r="F14" s="170"/>
      <c r="G14" s="171"/>
      <c r="O14" s="165"/>
    </row>
    <row r="15" spans="1:102">
      <c r="A15" s="166">
        <v>8</v>
      </c>
      <c r="B15" s="167" t="s">
        <v>157</v>
      </c>
      <c r="C15" s="196" t="s">
        <v>154</v>
      </c>
      <c r="D15" s="169" t="s">
        <v>143</v>
      </c>
      <c r="E15" s="170">
        <v>4</v>
      </c>
      <c r="F15" s="170"/>
      <c r="G15" s="171"/>
      <c r="O15" s="165"/>
    </row>
    <row r="16" spans="1:102">
      <c r="A16" s="172"/>
      <c r="B16" s="173" t="s">
        <v>72</v>
      </c>
      <c r="C16" s="174" t="str">
        <f>CONCATENATE(B7," ",C7)</f>
        <v>001 Zemní práce</v>
      </c>
      <c r="D16" s="172"/>
      <c r="E16" s="175"/>
      <c r="F16" s="175"/>
      <c r="G16" s="176"/>
      <c r="O16" s="165"/>
    </row>
    <row r="17" spans="1:102">
      <c r="A17" s="158" t="s">
        <v>71</v>
      </c>
      <c r="B17" s="159" t="s">
        <v>76</v>
      </c>
      <c r="C17" s="160" t="s">
        <v>77</v>
      </c>
      <c r="D17" s="161"/>
      <c r="E17" s="162"/>
      <c r="F17" s="162"/>
      <c r="G17" s="163"/>
      <c r="O17" s="165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>IF(AZ17=1,#REF!,0)</f>
        <v>0</v>
      </c>
      <c r="BB17" s="146" t="e">
        <f>IF(AZ17=2,#REF!,0)</f>
        <v>#REF!</v>
      </c>
      <c r="BC17" s="146">
        <f>IF(AZ17=3,#REF!,0)</f>
        <v>0</v>
      </c>
      <c r="BD17" s="146">
        <f>IF(AZ17=4,#REF!,0)</f>
        <v>0</v>
      </c>
      <c r="BE17" s="146">
        <f>IF(AZ17=5,#REF!,0)</f>
        <v>0</v>
      </c>
      <c r="CX17" s="146">
        <v>5.1968999999999995E-4</v>
      </c>
    </row>
    <row r="18" spans="1:102">
      <c r="A18" s="190">
        <v>9</v>
      </c>
      <c r="B18" s="167" t="s">
        <v>129</v>
      </c>
      <c r="C18" s="168" t="s">
        <v>130</v>
      </c>
      <c r="D18" s="169" t="s">
        <v>75</v>
      </c>
      <c r="E18" s="170">
        <v>20</v>
      </c>
      <c r="F18" s="170"/>
      <c r="G18" s="171"/>
      <c r="O18" s="165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>IF(AZ18=1,#REF!,0)</f>
        <v>0</v>
      </c>
      <c r="BB18" s="146" t="e">
        <f>IF(AZ18=2,#REF!,0)</f>
        <v>#REF!</v>
      </c>
      <c r="BC18" s="146">
        <f>IF(AZ18=3,#REF!,0)</f>
        <v>0</v>
      </c>
      <c r="BD18" s="146">
        <f>IF(AZ18=4,#REF!,0)</f>
        <v>0</v>
      </c>
      <c r="BE18" s="146">
        <f>IF(AZ18=5,#REF!,0)</f>
        <v>0</v>
      </c>
      <c r="CX18" s="146">
        <v>0</v>
      </c>
    </row>
    <row r="19" spans="1:102">
      <c r="A19" s="191">
        <v>10</v>
      </c>
      <c r="B19" s="167" t="s">
        <v>78</v>
      </c>
      <c r="C19" s="168" t="s">
        <v>79</v>
      </c>
      <c r="D19" s="169" t="s">
        <v>75</v>
      </c>
      <c r="E19" s="170">
        <v>8</v>
      </c>
      <c r="F19" s="170"/>
      <c r="G19" s="171"/>
      <c r="O19" s="165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>IF(AZ19=1,#REF!,0)</f>
        <v>0</v>
      </c>
      <c r="BB19" s="146" t="e">
        <f>IF(AZ19=2,#REF!,0)</f>
        <v>#REF!</v>
      </c>
      <c r="BC19" s="146">
        <f>IF(AZ19=3,#REF!,0)</f>
        <v>0</v>
      </c>
      <c r="BD19" s="146">
        <f>IF(AZ19=4,#REF!,0)</f>
        <v>0</v>
      </c>
      <c r="BE19" s="146">
        <f>IF(AZ19=5,#REF!,0)</f>
        <v>0</v>
      </c>
      <c r="CX19" s="146">
        <v>0</v>
      </c>
    </row>
    <row r="20" spans="1:102">
      <c r="A20" s="190">
        <v>11</v>
      </c>
      <c r="B20" s="167" t="s">
        <v>80</v>
      </c>
      <c r="C20" s="168" t="s">
        <v>81</v>
      </c>
      <c r="D20" s="169" t="s">
        <v>75</v>
      </c>
      <c r="E20" s="170">
        <v>13</v>
      </c>
      <c r="F20" s="170"/>
      <c r="G20" s="171"/>
      <c r="O20" s="165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IF(AZ20=1,G26,0)</f>
        <v>0</v>
      </c>
      <c r="BB20" s="146">
        <f>IF(AZ20=2,G26,0)</f>
        <v>0</v>
      </c>
      <c r="BC20" s="146">
        <f>IF(AZ20=3,G26,0)</f>
        <v>0</v>
      </c>
      <c r="BD20" s="146">
        <f>IF(AZ20=4,G26,0)</f>
        <v>0</v>
      </c>
      <c r="BE20" s="146">
        <f>IF(AZ20=5,G26,0)</f>
        <v>0</v>
      </c>
      <c r="CX20" s="146">
        <v>0</v>
      </c>
    </row>
    <row r="21" spans="1:102">
      <c r="A21" s="190">
        <v>12</v>
      </c>
      <c r="B21" s="167" t="s">
        <v>82</v>
      </c>
      <c r="C21" s="168" t="s">
        <v>216</v>
      </c>
      <c r="D21" s="169" t="s">
        <v>75</v>
      </c>
      <c r="E21" s="170">
        <v>2</v>
      </c>
      <c r="F21" s="170"/>
      <c r="G21" s="171"/>
      <c r="O21" s="165"/>
    </row>
    <row r="22" spans="1:102">
      <c r="A22" s="190">
        <v>13.14</v>
      </c>
      <c r="B22" s="167" t="s">
        <v>82</v>
      </c>
      <c r="C22" s="168" t="s">
        <v>164</v>
      </c>
      <c r="D22" s="169" t="s">
        <v>75</v>
      </c>
      <c r="E22" s="170">
        <v>3</v>
      </c>
      <c r="F22" s="170"/>
      <c r="G22" s="171"/>
      <c r="O22" s="165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IF(AZ22=1,G27,0)</f>
        <v>0</v>
      </c>
      <c r="BB22" s="146">
        <f>IF(AZ22=2,G27,0)</f>
        <v>0</v>
      </c>
      <c r="BC22" s="146">
        <f>IF(AZ22=3,G27,0)</f>
        <v>0</v>
      </c>
      <c r="BD22" s="146">
        <f>IF(AZ22=4,G27,0)</f>
        <v>0</v>
      </c>
      <c r="BE22" s="146">
        <f>IF(AZ22=5,G27,0)</f>
        <v>0</v>
      </c>
      <c r="CX22" s="146">
        <v>1.8000000000000001E-4</v>
      </c>
    </row>
    <row r="23" spans="1:102">
      <c r="A23" s="190">
        <v>14</v>
      </c>
      <c r="B23" s="167" t="s">
        <v>82</v>
      </c>
      <c r="C23" s="168" t="s">
        <v>83</v>
      </c>
      <c r="D23" s="169" t="s">
        <v>75</v>
      </c>
      <c r="E23" s="170">
        <v>20</v>
      </c>
      <c r="F23" s="170"/>
      <c r="G23" s="171"/>
      <c r="O23" s="165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>IF(AZ23=1,G28,0)</f>
        <v>0</v>
      </c>
      <c r="BB23" s="146">
        <f>IF(AZ23=2,G28,0)</f>
        <v>0</v>
      </c>
      <c r="BC23" s="146">
        <f>IF(AZ23=3,G28,0)</f>
        <v>0</v>
      </c>
      <c r="BD23" s="146">
        <f>IF(AZ23=4,G28,0)</f>
        <v>0</v>
      </c>
      <c r="BE23" s="146">
        <f>IF(AZ23=5,G28,0)</f>
        <v>0</v>
      </c>
      <c r="CX23" s="146">
        <v>1.8000000000000001E-4</v>
      </c>
    </row>
    <row r="24" spans="1:102">
      <c r="A24" s="191">
        <v>15</v>
      </c>
      <c r="B24" s="167" t="s">
        <v>84</v>
      </c>
      <c r="C24" s="168" t="s">
        <v>85</v>
      </c>
      <c r="D24" s="169" t="s">
        <v>75</v>
      </c>
      <c r="E24" s="170">
        <v>12</v>
      </c>
      <c r="F24" s="170"/>
      <c r="G24" s="171"/>
      <c r="O24" s="165"/>
    </row>
    <row r="25" spans="1:102">
      <c r="A25" s="190">
        <v>16</v>
      </c>
      <c r="B25" s="167" t="s">
        <v>86</v>
      </c>
      <c r="C25" s="168" t="s">
        <v>87</v>
      </c>
      <c r="D25" s="169" t="s">
        <v>75</v>
      </c>
      <c r="E25" s="170">
        <v>16</v>
      </c>
      <c r="F25" s="170"/>
      <c r="G25" s="171"/>
      <c r="O25" s="165">
        <v>2</v>
      </c>
      <c r="AA25" s="146">
        <v>12</v>
      </c>
      <c r="AB25" s="146">
        <v>0</v>
      </c>
      <c r="AC25" s="146">
        <v>18</v>
      </c>
      <c r="AZ25" s="146">
        <v>2</v>
      </c>
      <c r="BA25" s="146">
        <f>IF(AZ25=1,#REF!,0)</f>
        <v>0</v>
      </c>
      <c r="BB25" s="146" t="e">
        <f>IF(AZ25=2,#REF!,0)</f>
        <v>#REF!</v>
      </c>
      <c r="BC25" s="146">
        <f>IF(AZ25=3,#REF!,0)</f>
        <v>0</v>
      </c>
      <c r="BD25" s="146">
        <f>IF(AZ25=4,#REF!,0)</f>
        <v>0</v>
      </c>
      <c r="BE25" s="146">
        <f>IF(AZ25=5,#REF!,0)</f>
        <v>0</v>
      </c>
      <c r="CX25" s="146">
        <v>0</v>
      </c>
    </row>
    <row r="26" spans="1:102">
      <c r="A26" s="191">
        <v>17</v>
      </c>
      <c r="B26" s="167" t="s">
        <v>89</v>
      </c>
      <c r="C26" s="168" t="s">
        <v>221</v>
      </c>
      <c r="D26" s="169" t="s">
        <v>88</v>
      </c>
      <c r="E26" s="170">
        <v>12</v>
      </c>
      <c r="F26" s="170"/>
      <c r="G26" s="171"/>
      <c r="O26" s="165">
        <v>2</v>
      </c>
      <c r="AA26" s="146">
        <v>12</v>
      </c>
      <c r="AB26" s="146">
        <v>0</v>
      </c>
      <c r="AC26" s="146">
        <v>6</v>
      </c>
      <c r="AZ26" s="146">
        <v>2</v>
      </c>
      <c r="BA26" s="146">
        <f>IF(AZ26=1,G34,0)</f>
        <v>0</v>
      </c>
      <c r="BB26" s="146">
        <f>IF(AZ26=2,G34,0)</f>
        <v>0</v>
      </c>
      <c r="BC26" s="146">
        <f>IF(AZ26=3,G34,0)</f>
        <v>0</v>
      </c>
      <c r="BD26" s="146">
        <f>IF(AZ26=4,G34,0)</f>
        <v>0</v>
      </c>
      <c r="BE26" s="146">
        <f>IF(AZ26=5,G34,0)</f>
        <v>0</v>
      </c>
      <c r="CX26" s="146">
        <v>1.3829999999999999E-3</v>
      </c>
    </row>
    <row r="27" spans="1:102">
      <c r="A27" s="190">
        <v>18</v>
      </c>
      <c r="B27" s="167" t="s">
        <v>90</v>
      </c>
      <c r="C27" s="168" t="s">
        <v>91</v>
      </c>
      <c r="D27" s="169" t="s">
        <v>88</v>
      </c>
      <c r="E27" s="170">
        <v>7</v>
      </c>
      <c r="F27" s="170"/>
      <c r="G27" s="171"/>
      <c r="O27" s="165">
        <v>2</v>
      </c>
      <c r="AA27" s="146">
        <v>12</v>
      </c>
      <c r="AB27" s="146">
        <v>0</v>
      </c>
      <c r="AC27" s="146">
        <v>3</v>
      </c>
      <c r="AZ27" s="146">
        <v>2</v>
      </c>
      <c r="BA27" s="146">
        <f>IF(AZ27=1,#REF!,0)</f>
        <v>0</v>
      </c>
      <c r="BB27" s="146" t="e">
        <f>IF(AZ27=2,#REF!,0)</f>
        <v>#REF!</v>
      </c>
      <c r="BC27" s="146">
        <f>IF(AZ27=3,#REF!,0)</f>
        <v>0</v>
      </c>
      <c r="BD27" s="146">
        <f>IF(AZ27=4,#REF!,0)</f>
        <v>0</v>
      </c>
      <c r="BE27" s="146">
        <f>IF(AZ27=5,#REF!,0)</f>
        <v>0</v>
      </c>
      <c r="CX27" s="146">
        <v>1.3829999999999999E-3</v>
      </c>
    </row>
    <row r="28" spans="1:102">
      <c r="A28" s="190">
        <v>19</v>
      </c>
      <c r="B28" s="167" t="s">
        <v>183</v>
      </c>
      <c r="C28" s="168" t="s">
        <v>184</v>
      </c>
      <c r="D28" s="169" t="s">
        <v>75</v>
      </c>
      <c r="E28" s="170">
        <v>41</v>
      </c>
      <c r="F28" s="170"/>
      <c r="G28" s="171"/>
      <c r="O28" s="165">
        <v>2</v>
      </c>
      <c r="AA28" s="146">
        <v>12</v>
      </c>
      <c r="AB28" s="146">
        <v>0</v>
      </c>
      <c r="AC28" s="146">
        <v>4</v>
      </c>
      <c r="AZ28" s="146">
        <v>2</v>
      </c>
      <c r="BA28" s="146">
        <f>IF(AZ28=1,#REF!,0)</f>
        <v>0</v>
      </c>
      <c r="BB28" s="146" t="e">
        <f>IF(AZ28=2,#REF!,0)</f>
        <v>#REF!</v>
      </c>
      <c r="BC28" s="146">
        <f>IF(AZ28=3,#REF!,0)</f>
        <v>0</v>
      </c>
      <c r="BD28" s="146">
        <f>IF(AZ28=4,#REF!,0)</f>
        <v>0</v>
      </c>
      <c r="BE28" s="146">
        <f>IF(AZ28=5,#REF!,0)</f>
        <v>0</v>
      </c>
      <c r="CX28" s="146">
        <v>1.3829999999999999E-3</v>
      </c>
    </row>
    <row r="29" spans="1:102">
      <c r="A29" s="190">
        <v>20</v>
      </c>
      <c r="B29" s="167" t="s">
        <v>92</v>
      </c>
      <c r="C29" s="197" t="s">
        <v>222</v>
      </c>
      <c r="D29" s="169" t="s">
        <v>88</v>
      </c>
      <c r="E29" s="170">
        <v>6</v>
      </c>
      <c r="F29" s="170"/>
      <c r="G29" s="171"/>
      <c r="O29" s="165"/>
    </row>
    <row r="30" spans="1:102">
      <c r="A30" s="190">
        <v>21</v>
      </c>
      <c r="B30" s="167" t="s">
        <v>92</v>
      </c>
      <c r="C30" s="197" t="s">
        <v>185</v>
      </c>
      <c r="D30" s="169" t="s">
        <v>88</v>
      </c>
      <c r="E30" s="170">
        <v>2</v>
      </c>
      <c r="F30" s="170"/>
      <c r="G30" s="171"/>
      <c r="O30" s="165"/>
    </row>
    <row r="31" spans="1:102">
      <c r="A31" s="190">
        <v>22</v>
      </c>
      <c r="B31" s="167" t="s">
        <v>74</v>
      </c>
      <c r="C31" s="196" t="s">
        <v>171</v>
      </c>
      <c r="D31" s="169" t="s">
        <v>88</v>
      </c>
      <c r="E31" s="170">
        <v>2</v>
      </c>
      <c r="F31" s="170"/>
      <c r="G31" s="171"/>
      <c r="O31" s="165"/>
    </row>
    <row r="32" spans="1:102">
      <c r="A32" s="190">
        <v>23</v>
      </c>
      <c r="B32" s="167" t="s">
        <v>74</v>
      </c>
      <c r="C32" s="196" t="s">
        <v>158</v>
      </c>
      <c r="D32" s="169" t="s">
        <v>88</v>
      </c>
      <c r="E32" s="170">
        <v>2</v>
      </c>
      <c r="F32" s="170"/>
      <c r="G32" s="171"/>
      <c r="O32" s="165">
        <v>2</v>
      </c>
      <c r="AA32" s="146">
        <v>12</v>
      </c>
      <c r="AB32" s="146">
        <v>0</v>
      </c>
      <c r="AC32" s="146">
        <v>7</v>
      </c>
      <c r="AZ32" s="146">
        <v>2</v>
      </c>
      <c r="BA32" s="146">
        <f>IF(AZ32=1,#REF!,0)</f>
        <v>0</v>
      </c>
      <c r="BB32" s="146" t="e">
        <f>IF(AZ32=2,#REF!,0)</f>
        <v>#REF!</v>
      </c>
      <c r="BC32" s="146">
        <f>IF(AZ32=3,#REF!,0)</f>
        <v>0</v>
      </c>
      <c r="BD32" s="146">
        <f>IF(AZ32=4,#REF!,0)</f>
        <v>0</v>
      </c>
      <c r="BE32" s="146">
        <f>IF(AZ32=5,#REF!,0)</f>
        <v>0</v>
      </c>
      <c r="CX32" s="146">
        <v>1.3829999999999999E-3</v>
      </c>
    </row>
    <row r="33" spans="1:102">
      <c r="A33" s="166">
        <v>24</v>
      </c>
      <c r="B33" s="167" t="s">
        <v>134</v>
      </c>
      <c r="C33" s="168" t="s">
        <v>186</v>
      </c>
      <c r="D33" s="169" t="s">
        <v>106</v>
      </c>
      <c r="E33" s="170">
        <v>4</v>
      </c>
      <c r="F33" s="170"/>
      <c r="G33" s="171"/>
      <c r="O33" s="165"/>
    </row>
    <row r="34" spans="1:102">
      <c r="A34" s="190">
        <v>25</v>
      </c>
      <c r="B34" s="167" t="s">
        <v>92</v>
      </c>
      <c r="C34" s="196" t="s">
        <v>223</v>
      </c>
      <c r="D34" s="169" t="s">
        <v>88</v>
      </c>
      <c r="E34" s="170">
        <v>1</v>
      </c>
      <c r="F34" s="170"/>
      <c r="G34" s="171"/>
      <c r="O34" s="165">
        <v>4</v>
      </c>
      <c r="BA34" s="177">
        <f>SUM(BA17:BA32)</f>
        <v>0</v>
      </c>
      <c r="BB34" s="177" t="e">
        <f>SUM(BB17:BB32)</f>
        <v>#REF!</v>
      </c>
      <c r="BC34" s="177">
        <f>SUM(BC17:BC32)</f>
        <v>0</v>
      </c>
      <c r="BD34" s="177">
        <f>SUM(BD17:BD32)</f>
        <v>0</v>
      </c>
      <c r="BE34" s="177">
        <f>SUM(BE17:BE32)</f>
        <v>0</v>
      </c>
    </row>
    <row r="35" spans="1:102">
      <c r="A35" s="190">
        <v>26</v>
      </c>
      <c r="B35" s="167" t="s">
        <v>29</v>
      </c>
      <c r="C35" s="196" t="s">
        <v>159</v>
      </c>
      <c r="D35" s="169" t="s">
        <v>107</v>
      </c>
      <c r="E35" s="170">
        <v>32</v>
      </c>
      <c r="F35" s="170"/>
      <c r="G35" s="171"/>
      <c r="O35" s="165"/>
    </row>
    <row r="36" spans="1:102">
      <c r="A36" s="172"/>
      <c r="B36" s="173" t="s">
        <v>72</v>
      </c>
      <c r="C36" s="174" t="str">
        <f>CONCATENATE(B17," ",C17)</f>
        <v>721 Vnitřní kanalizace</v>
      </c>
      <c r="D36" s="172"/>
      <c r="E36" s="175"/>
      <c r="F36" s="175"/>
      <c r="G36" s="176"/>
      <c r="O36" s="165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IF(AZ36=1,G48,0)</f>
        <v>0</v>
      </c>
      <c r="BB36" s="146">
        <f>IF(AZ36=2,G48,0)</f>
        <v>0</v>
      </c>
      <c r="BC36" s="146">
        <f>IF(AZ36=3,G48,0)</f>
        <v>0</v>
      </c>
      <c r="BD36" s="146">
        <f>IF(AZ36=4,G48,0)</f>
        <v>0</v>
      </c>
      <c r="BE36" s="146">
        <f>IF(AZ36=5,G48,0)</f>
        <v>0</v>
      </c>
      <c r="CX36" s="146">
        <v>0</v>
      </c>
    </row>
    <row r="37" spans="1:102">
      <c r="A37" s="158"/>
      <c r="B37" s="159" t="s">
        <v>93</v>
      </c>
      <c r="C37" s="160" t="s">
        <v>94</v>
      </c>
      <c r="D37" s="161"/>
      <c r="E37" s="162"/>
      <c r="F37" s="162"/>
      <c r="G37" s="163"/>
      <c r="O37" s="165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IF(AZ37=1,#REF!,0)</f>
        <v>0</v>
      </c>
      <c r="BB37" s="146" t="e">
        <f>IF(AZ37=2,#REF!,0)</f>
        <v>#REF!</v>
      </c>
      <c r="BC37" s="146">
        <f>IF(AZ37=3,#REF!,0)</f>
        <v>0</v>
      </c>
      <c r="BD37" s="146">
        <f>IF(AZ37=4,#REF!,0)</f>
        <v>0</v>
      </c>
      <c r="BE37" s="146">
        <f>IF(AZ37=5,#REF!,0)</f>
        <v>0</v>
      </c>
      <c r="CX37" s="146">
        <v>0</v>
      </c>
    </row>
    <row r="38" spans="1:102">
      <c r="A38" s="190">
        <v>27</v>
      </c>
      <c r="B38" s="167" t="s">
        <v>160</v>
      </c>
      <c r="C38" s="168" t="s">
        <v>189</v>
      </c>
      <c r="D38" s="169" t="s">
        <v>75</v>
      </c>
      <c r="E38" s="170">
        <v>15</v>
      </c>
      <c r="F38" s="170"/>
      <c r="G38" s="171"/>
      <c r="O38" s="165"/>
    </row>
    <row r="39" spans="1:102">
      <c r="A39" s="190">
        <v>28</v>
      </c>
      <c r="B39" s="167" t="s">
        <v>160</v>
      </c>
      <c r="C39" s="168" t="s">
        <v>188</v>
      </c>
      <c r="D39" s="169" t="s">
        <v>75</v>
      </c>
      <c r="E39" s="170">
        <v>30</v>
      </c>
      <c r="F39" s="170"/>
      <c r="G39" s="171"/>
      <c r="O39" s="165"/>
    </row>
    <row r="40" spans="1:102">
      <c r="A40" s="190">
        <v>29</v>
      </c>
      <c r="B40" s="167" t="s">
        <v>160</v>
      </c>
      <c r="C40" s="168" t="s">
        <v>187</v>
      </c>
      <c r="D40" s="169" t="s">
        <v>75</v>
      </c>
      <c r="E40" s="170">
        <v>45</v>
      </c>
      <c r="F40" s="170"/>
      <c r="G40" s="171"/>
      <c r="O40" s="165"/>
    </row>
    <row r="41" spans="1:102">
      <c r="A41" s="190">
        <v>30</v>
      </c>
      <c r="B41" s="167" t="s">
        <v>160</v>
      </c>
      <c r="C41" s="168" t="s">
        <v>192</v>
      </c>
      <c r="D41" s="169" t="s">
        <v>75</v>
      </c>
      <c r="E41" s="170">
        <v>0</v>
      </c>
      <c r="F41" s="170"/>
      <c r="G41" s="171"/>
      <c r="O41" s="165"/>
    </row>
    <row r="42" spans="1:102">
      <c r="A42" s="190">
        <v>31</v>
      </c>
      <c r="B42" s="167" t="s">
        <v>160</v>
      </c>
      <c r="C42" s="168" t="s">
        <v>191</v>
      </c>
      <c r="D42" s="169" t="s">
        <v>75</v>
      </c>
      <c r="E42" s="170">
        <v>35</v>
      </c>
      <c r="F42" s="170"/>
      <c r="G42" s="171"/>
      <c r="O42" s="165"/>
    </row>
    <row r="43" spans="1:102">
      <c r="A43" s="190">
        <v>32</v>
      </c>
      <c r="B43" s="167" t="s">
        <v>160</v>
      </c>
      <c r="C43" s="168" t="s">
        <v>190</v>
      </c>
      <c r="D43" s="169" t="s">
        <v>75</v>
      </c>
      <c r="E43" s="170">
        <v>75</v>
      </c>
      <c r="F43" s="170"/>
      <c r="G43" s="171"/>
      <c r="O43" s="165"/>
    </row>
    <row r="44" spans="1:102">
      <c r="A44" s="190">
        <v>33</v>
      </c>
      <c r="B44" s="167" t="s">
        <v>95</v>
      </c>
      <c r="C44" s="168" t="s">
        <v>167</v>
      </c>
      <c r="D44" s="169" t="s">
        <v>75</v>
      </c>
      <c r="E44" s="170">
        <v>120</v>
      </c>
      <c r="F44" s="170"/>
      <c r="G44" s="171"/>
      <c r="O44" s="165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>IF(AZ44=1,#REF!,0)</f>
        <v>0</v>
      </c>
      <c r="BB44" s="146" t="e">
        <f>IF(AZ44=2,#REF!,0)</f>
        <v>#REF!</v>
      </c>
      <c r="BC44" s="146">
        <f>IF(AZ44=3,#REF!,0)</f>
        <v>0</v>
      </c>
      <c r="BD44" s="146">
        <f>IF(AZ44=4,#REF!,0)</f>
        <v>0</v>
      </c>
      <c r="BE44" s="146">
        <f>IF(AZ44=5,#REF!,0)</f>
        <v>0</v>
      </c>
      <c r="CX44" s="146">
        <v>7.6000000000000004E-4</v>
      </c>
    </row>
    <row r="45" spans="1:102">
      <c r="A45" s="190">
        <v>34</v>
      </c>
      <c r="B45" s="167" t="s">
        <v>96</v>
      </c>
      <c r="C45" s="168" t="s">
        <v>165</v>
      </c>
      <c r="D45" s="169" t="s">
        <v>75</v>
      </c>
      <c r="E45" s="170">
        <v>65</v>
      </c>
      <c r="F45" s="170"/>
      <c r="G45" s="171"/>
      <c r="O45" s="165">
        <v>2</v>
      </c>
      <c r="AA45" s="146">
        <v>1</v>
      </c>
      <c r="AB45" s="146">
        <v>7</v>
      </c>
      <c r="AC45" s="146">
        <v>7</v>
      </c>
      <c r="AZ45" s="146">
        <v>2</v>
      </c>
      <c r="BA45" s="146">
        <f>IF(AZ45=1,#REF!,0)</f>
        <v>0</v>
      </c>
      <c r="BB45" s="146" t="e">
        <f>IF(AZ45=2,#REF!,0)</f>
        <v>#REF!</v>
      </c>
      <c r="BC45" s="146">
        <f>IF(AZ45=3,#REF!,0)</f>
        <v>0</v>
      </c>
      <c r="BD45" s="146">
        <f>IF(AZ45=4,#REF!,0)</f>
        <v>0</v>
      </c>
      <c r="BE45" s="146">
        <f>IF(AZ45=5,#REF!,0)</f>
        <v>0</v>
      </c>
      <c r="CX45" s="146">
        <v>5.6999999999999998E-4</v>
      </c>
    </row>
    <row r="46" spans="1:102">
      <c r="A46" s="190">
        <v>35</v>
      </c>
      <c r="B46" s="167" t="s">
        <v>133</v>
      </c>
      <c r="C46" s="168" t="s">
        <v>166</v>
      </c>
      <c r="D46" s="169" t="s">
        <v>75</v>
      </c>
      <c r="E46" s="170">
        <v>15</v>
      </c>
      <c r="F46" s="170"/>
      <c r="G46" s="171"/>
      <c r="O46" s="165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>IF(AZ46=1,#REF!,0)</f>
        <v>0</v>
      </c>
      <c r="BB46" s="146" t="e">
        <f>IF(AZ46=2,#REF!,0)</f>
        <v>#REF!</v>
      </c>
      <c r="BC46" s="146">
        <f>IF(AZ46=3,#REF!,0)</f>
        <v>0</v>
      </c>
      <c r="BD46" s="146">
        <f>IF(AZ46=4,#REF!,0)</f>
        <v>0</v>
      </c>
      <c r="BE46" s="146">
        <f>IF(AZ46=5,#REF!,0)</f>
        <v>0</v>
      </c>
      <c r="CX46" s="146">
        <v>7.2000000000000005E-4</v>
      </c>
    </row>
    <row r="47" spans="1:102">
      <c r="A47" s="190">
        <v>36</v>
      </c>
      <c r="B47" s="167" t="s">
        <v>95</v>
      </c>
      <c r="C47" s="168" t="s">
        <v>168</v>
      </c>
      <c r="D47" s="169" t="s">
        <v>75</v>
      </c>
      <c r="E47" s="170">
        <v>0</v>
      </c>
      <c r="F47" s="170"/>
      <c r="G47" s="171"/>
      <c r="O47" s="165"/>
    </row>
    <row r="48" spans="1:102">
      <c r="A48" s="190">
        <v>37</v>
      </c>
      <c r="B48" s="167" t="s">
        <v>97</v>
      </c>
      <c r="C48" s="168" t="s">
        <v>98</v>
      </c>
      <c r="D48" s="169" t="s">
        <v>88</v>
      </c>
      <c r="E48" s="170">
        <v>39</v>
      </c>
      <c r="F48" s="170"/>
      <c r="G48" s="171"/>
      <c r="O48" s="165">
        <v>2</v>
      </c>
      <c r="AA48" s="146">
        <v>1</v>
      </c>
      <c r="AB48" s="146">
        <v>7</v>
      </c>
      <c r="AC48" s="146">
        <v>7</v>
      </c>
      <c r="AZ48" s="146">
        <v>2</v>
      </c>
      <c r="BA48" s="146">
        <f>IF(AZ48=1,G66,0)</f>
        <v>0</v>
      </c>
      <c r="BB48" s="146">
        <f>IF(AZ48=2,G66,0)</f>
        <v>0</v>
      </c>
      <c r="BC48" s="146">
        <f>IF(AZ48=3,G66,0)</f>
        <v>0</v>
      </c>
      <c r="BD48" s="146">
        <f>IF(AZ48=4,G66,0)</f>
        <v>0</v>
      </c>
      <c r="BE48" s="146">
        <f>IF(AZ48=5,G66,0)</f>
        <v>0</v>
      </c>
      <c r="CX48" s="146">
        <v>1.8000000000000001E-4</v>
      </c>
    </row>
    <row r="49" spans="1:57">
      <c r="A49" s="190">
        <v>38</v>
      </c>
      <c r="B49" s="167" t="s">
        <v>93</v>
      </c>
      <c r="C49" s="168" t="s">
        <v>172</v>
      </c>
      <c r="D49" s="169" t="s">
        <v>88</v>
      </c>
      <c r="E49" s="170">
        <v>1</v>
      </c>
      <c r="F49" s="170"/>
      <c r="G49" s="171"/>
      <c r="O49" s="165"/>
    </row>
    <row r="50" spans="1:57">
      <c r="A50" s="190">
        <v>39</v>
      </c>
      <c r="B50" s="167" t="s">
        <v>93</v>
      </c>
      <c r="C50" s="168" t="s">
        <v>224</v>
      </c>
      <c r="D50" s="169" t="s">
        <v>88</v>
      </c>
      <c r="E50" s="170">
        <v>2</v>
      </c>
      <c r="F50" s="170"/>
      <c r="G50" s="171"/>
      <c r="O50" s="165"/>
    </row>
    <row r="51" spans="1:57">
      <c r="A51" s="190">
        <v>40</v>
      </c>
      <c r="B51" s="167" t="s">
        <v>99</v>
      </c>
      <c r="C51" s="168" t="s">
        <v>161</v>
      </c>
      <c r="D51" s="169" t="s">
        <v>88</v>
      </c>
      <c r="E51" s="170">
        <v>39</v>
      </c>
      <c r="F51" s="170"/>
      <c r="G51" s="171"/>
      <c r="O51" s="165">
        <v>4</v>
      </c>
      <c r="BA51" s="177">
        <f>SUM(BA35:BA48)</f>
        <v>0</v>
      </c>
      <c r="BB51" s="177" t="e">
        <f>SUM(BB35:BB48)</f>
        <v>#REF!</v>
      </c>
      <c r="BC51" s="177">
        <f>SUM(BC35:BC48)</f>
        <v>0</v>
      </c>
      <c r="BD51" s="177">
        <f>SUM(BD35:BD48)</f>
        <v>0</v>
      </c>
      <c r="BE51" s="177">
        <f>SUM(BE35:BE48)</f>
        <v>0</v>
      </c>
    </row>
    <row r="52" spans="1:57">
      <c r="A52" s="190">
        <v>41</v>
      </c>
      <c r="B52" s="167" t="s">
        <v>99</v>
      </c>
      <c r="C52" s="168" t="s">
        <v>170</v>
      </c>
      <c r="D52" s="169" t="s">
        <v>88</v>
      </c>
      <c r="E52" s="170">
        <v>1</v>
      </c>
      <c r="F52" s="170"/>
      <c r="G52" s="171"/>
      <c r="O52" s="165"/>
      <c r="BA52" s="177"/>
      <c r="BB52" s="177"/>
      <c r="BC52" s="177"/>
      <c r="BD52" s="177"/>
      <c r="BE52" s="177"/>
    </row>
    <row r="53" spans="1:57">
      <c r="A53" s="190">
        <v>42</v>
      </c>
      <c r="B53" s="167" t="s">
        <v>100</v>
      </c>
      <c r="C53" s="168" t="s">
        <v>208</v>
      </c>
      <c r="D53" s="169" t="s">
        <v>88</v>
      </c>
      <c r="E53" s="170">
        <v>1</v>
      </c>
      <c r="F53" s="170"/>
      <c r="G53" s="171"/>
      <c r="O53" s="165"/>
      <c r="BA53" s="177"/>
      <c r="BB53" s="177"/>
      <c r="BC53" s="177"/>
      <c r="BD53" s="177"/>
      <c r="BE53" s="177"/>
    </row>
    <row r="54" spans="1:57">
      <c r="A54" s="190">
        <v>43</v>
      </c>
      <c r="B54" s="167" t="s">
        <v>100</v>
      </c>
      <c r="C54" s="168" t="s">
        <v>179</v>
      </c>
      <c r="D54" s="169" t="s">
        <v>88</v>
      </c>
      <c r="E54" s="170">
        <v>2</v>
      </c>
      <c r="F54" s="170"/>
      <c r="G54" s="171"/>
      <c r="O54" s="165"/>
      <c r="BA54" s="177"/>
      <c r="BB54" s="177"/>
      <c r="BC54" s="177"/>
      <c r="BD54" s="177"/>
      <c r="BE54" s="177"/>
    </row>
    <row r="55" spans="1:57">
      <c r="A55" s="190">
        <v>44</v>
      </c>
      <c r="B55" s="167" t="s">
        <v>100</v>
      </c>
      <c r="C55" s="168" t="s">
        <v>178</v>
      </c>
      <c r="D55" s="169" t="s">
        <v>88</v>
      </c>
      <c r="E55" s="170">
        <v>6</v>
      </c>
      <c r="F55" s="170"/>
      <c r="G55" s="171"/>
      <c r="O55" s="165"/>
      <c r="BA55" s="177"/>
      <c r="BB55" s="177"/>
      <c r="BC55" s="177"/>
      <c r="BD55" s="177"/>
      <c r="BE55" s="177"/>
    </row>
    <row r="56" spans="1:57">
      <c r="A56" s="190">
        <v>45</v>
      </c>
      <c r="B56" s="167" t="s">
        <v>100</v>
      </c>
      <c r="C56" s="168" t="s">
        <v>234</v>
      </c>
      <c r="D56" s="169" t="s">
        <v>88</v>
      </c>
      <c r="E56" s="170">
        <v>2</v>
      </c>
      <c r="F56" s="170"/>
      <c r="G56" s="171"/>
      <c r="O56" s="165"/>
      <c r="BA56" s="177"/>
      <c r="BB56" s="177"/>
      <c r="BC56" s="177"/>
      <c r="BD56" s="177"/>
      <c r="BE56" s="177"/>
    </row>
    <row r="57" spans="1:57">
      <c r="A57" s="190">
        <v>46</v>
      </c>
      <c r="B57" s="167" t="s">
        <v>100</v>
      </c>
      <c r="C57" s="168" t="s">
        <v>235</v>
      </c>
      <c r="D57" s="169" t="s">
        <v>88</v>
      </c>
      <c r="E57" s="170">
        <v>1</v>
      </c>
      <c r="F57" s="170"/>
      <c r="G57" s="171"/>
      <c r="O57" s="165"/>
      <c r="BA57" s="177"/>
      <c r="BB57" s="177"/>
      <c r="BC57" s="177"/>
      <c r="BD57" s="177"/>
      <c r="BE57" s="177"/>
    </row>
    <row r="58" spans="1:57">
      <c r="A58" s="190">
        <v>47</v>
      </c>
      <c r="B58" s="167" t="s">
        <v>100</v>
      </c>
      <c r="C58" s="168" t="s">
        <v>193</v>
      </c>
      <c r="D58" s="169" t="s">
        <v>88</v>
      </c>
      <c r="E58" s="170">
        <v>1</v>
      </c>
      <c r="F58" s="170"/>
      <c r="G58" s="171"/>
      <c r="O58" s="165"/>
    </row>
    <row r="59" spans="1:57">
      <c r="A59" s="190">
        <v>48</v>
      </c>
      <c r="B59" s="167" t="s">
        <v>74</v>
      </c>
      <c r="C59" s="168" t="s">
        <v>209</v>
      </c>
      <c r="D59" s="169" t="s">
        <v>106</v>
      </c>
      <c r="E59" s="170">
        <v>1</v>
      </c>
      <c r="F59" s="170"/>
      <c r="G59" s="171"/>
      <c r="O59" s="165"/>
    </row>
    <row r="60" spans="1:57">
      <c r="A60" s="190">
        <v>49</v>
      </c>
      <c r="B60" s="167" t="s">
        <v>74</v>
      </c>
      <c r="C60" s="168" t="s">
        <v>210</v>
      </c>
      <c r="D60" s="169" t="s">
        <v>194</v>
      </c>
      <c r="E60" s="170">
        <v>1</v>
      </c>
      <c r="F60" s="170"/>
      <c r="G60" s="171"/>
      <c r="O60" s="165"/>
    </row>
    <row r="61" spans="1:57">
      <c r="A61" s="190">
        <v>50</v>
      </c>
      <c r="B61" s="167" t="s">
        <v>74</v>
      </c>
      <c r="C61" s="168" t="s">
        <v>211</v>
      </c>
      <c r="D61" s="169" t="s">
        <v>194</v>
      </c>
      <c r="E61" s="170">
        <v>1</v>
      </c>
      <c r="F61" s="170"/>
      <c r="G61" s="171"/>
      <c r="O61" s="165"/>
    </row>
    <row r="62" spans="1:57">
      <c r="A62" s="190">
        <v>51</v>
      </c>
      <c r="B62" s="167" t="s">
        <v>74</v>
      </c>
      <c r="C62" s="168" t="s">
        <v>195</v>
      </c>
      <c r="D62" s="169" t="s">
        <v>194</v>
      </c>
      <c r="E62" s="170">
        <v>1</v>
      </c>
      <c r="F62" s="170"/>
      <c r="G62" s="171"/>
      <c r="O62" s="165"/>
    </row>
    <row r="63" spans="1:57">
      <c r="A63" s="190">
        <v>52</v>
      </c>
      <c r="B63" s="167" t="s">
        <v>74</v>
      </c>
      <c r="C63" s="168" t="s">
        <v>212</v>
      </c>
      <c r="D63" s="169" t="s">
        <v>106</v>
      </c>
      <c r="E63" s="170">
        <v>1</v>
      </c>
      <c r="F63" s="170"/>
      <c r="G63" s="171"/>
      <c r="O63" s="165"/>
    </row>
    <row r="64" spans="1:57">
      <c r="A64" s="190">
        <v>53</v>
      </c>
      <c r="B64" s="167" t="s">
        <v>74</v>
      </c>
      <c r="C64" s="168" t="s">
        <v>233</v>
      </c>
      <c r="D64" s="169" t="s">
        <v>88</v>
      </c>
      <c r="E64" s="170">
        <v>1</v>
      </c>
      <c r="F64" s="170"/>
      <c r="G64" s="171"/>
      <c r="O64" s="165"/>
    </row>
    <row r="65" spans="1:102">
      <c r="A65" s="190">
        <v>54</v>
      </c>
      <c r="B65" s="167" t="s">
        <v>101</v>
      </c>
      <c r="C65" s="168" t="s">
        <v>173</v>
      </c>
      <c r="D65" s="169" t="s">
        <v>88</v>
      </c>
      <c r="E65" s="170">
        <v>10</v>
      </c>
      <c r="F65" s="170"/>
      <c r="G65" s="171"/>
      <c r="O65" s="165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>IF(AZ65=1,#REF!,0)</f>
        <v>0</v>
      </c>
      <c r="BB65" s="146" t="e">
        <f>IF(AZ65=2,#REF!,0)</f>
        <v>#REF!</v>
      </c>
      <c r="BC65" s="146">
        <f>IF(AZ65=3,#REF!,0)</f>
        <v>0</v>
      </c>
      <c r="BD65" s="146">
        <f>IF(AZ65=4,#REF!,0)</f>
        <v>0</v>
      </c>
      <c r="BE65" s="146">
        <f>IF(AZ65=5,#REF!,0)</f>
        <v>0</v>
      </c>
      <c r="CX65" s="146">
        <v>4.6895460000000002E-3</v>
      </c>
    </row>
    <row r="66" spans="1:102">
      <c r="A66" s="190">
        <v>55</v>
      </c>
      <c r="B66" s="167" t="s">
        <v>102</v>
      </c>
      <c r="C66" s="168" t="s">
        <v>103</v>
      </c>
      <c r="D66" s="169" t="s">
        <v>75</v>
      </c>
      <c r="E66" s="170">
        <v>200</v>
      </c>
      <c r="F66" s="170"/>
      <c r="G66" s="171"/>
      <c r="O66" s="165">
        <v>2</v>
      </c>
      <c r="AA66" s="146">
        <v>1</v>
      </c>
      <c r="AB66" s="146">
        <v>7</v>
      </c>
      <c r="AC66" s="146">
        <v>7</v>
      </c>
      <c r="AZ66" s="146">
        <v>2</v>
      </c>
      <c r="BA66" s="146">
        <f>IF(AZ66=1,#REF!,0)</f>
        <v>0</v>
      </c>
      <c r="BB66" s="146" t="e">
        <f>IF(AZ66=2,#REF!,0)</f>
        <v>#REF!</v>
      </c>
      <c r="BC66" s="146">
        <f>IF(AZ66=3,#REF!,0)</f>
        <v>0</v>
      </c>
      <c r="BD66" s="146">
        <f>IF(AZ66=4,#REF!,0)</f>
        <v>0</v>
      </c>
      <c r="BE66" s="146">
        <f>IF(AZ66=5,#REF!,0)</f>
        <v>0</v>
      </c>
      <c r="CX66" s="146">
        <v>1.2077691999999999E-2</v>
      </c>
    </row>
    <row r="67" spans="1:102">
      <c r="A67" s="190">
        <v>56</v>
      </c>
      <c r="B67" s="167" t="s">
        <v>104</v>
      </c>
      <c r="C67" s="168" t="s">
        <v>105</v>
      </c>
      <c r="D67" s="169" t="s">
        <v>75</v>
      </c>
      <c r="E67" s="170">
        <v>200</v>
      </c>
      <c r="F67" s="170"/>
      <c r="G67" s="171"/>
      <c r="O67" s="165">
        <v>2</v>
      </c>
      <c r="AA67" s="146">
        <v>1</v>
      </c>
      <c r="AB67" s="146">
        <v>7</v>
      </c>
      <c r="AC67" s="146">
        <v>7</v>
      </c>
      <c r="AZ67" s="146">
        <v>2</v>
      </c>
      <c r="BA67" s="146">
        <f>IF(AZ67=1,#REF!,0)</f>
        <v>0</v>
      </c>
      <c r="BB67" s="146" t="e">
        <f>IF(AZ67=2,#REF!,0)</f>
        <v>#REF!</v>
      </c>
      <c r="BC67" s="146">
        <f>IF(AZ67=3,#REF!,0)</f>
        <v>0</v>
      </c>
      <c r="BD67" s="146">
        <f>IF(AZ67=4,#REF!,0)</f>
        <v>0</v>
      </c>
      <c r="BE67" s="146">
        <f>IF(AZ67=5,#REF!,0)</f>
        <v>0</v>
      </c>
      <c r="CX67" s="146">
        <v>1.1800000000000001E-3</v>
      </c>
    </row>
    <row r="68" spans="1:102">
      <c r="A68" s="190">
        <v>57</v>
      </c>
      <c r="B68" s="167" t="s">
        <v>29</v>
      </c>
      <c r="C68" s="196" t="s">
        <v>159</v>
      </c>
      <c r="D68" s="169" t="s">
        <v>107</v>
      </c>
      <c r="E68" s="170">
        <v>40</v>
      </c>
      <c r="F68" s="170"/>
      <c r="G68" s="171"/>
      <c r="O68" s="165"/>
    </row>
    <row r="69" spans="1:102">
      <c r="A69" s="172" t="s">
        <v>205</v>
      </c>
      <c r="B69" s="173" t="s">
        <v>72</v>
      </c>
      <c r="C69" s="174" t="str">
        <f>CONCATENATE(B37," ",C37)</f>
        <v>722 Vnitřní vodovod</v>
      </c>
      <c r="D69" s="172"/>
      <c r="E69" s="175"/>
      <c r="F69" s="175"/>
      <c r="G69" s="176"/>
      <c r="O69" s="165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>IF(AZ69=1,#REF!,0)</f>
        <v>0</v>
      </c>
      <c r="BB69" s="146" t="e">
        <f>IF(AZ69=2,#REF!,0)</f>
        <v>#REF!</v>
      </c>
      <c r="BC69" s="146">
        <f>IF(AZ69=3,#REF!,0)</f>
        <v>0</v>
      </c>
      <c r="BD69" s="146">
        <f>IF(AZ69=4,#REF!,0)</f>
        <v>0</v>
      </c>
      <c r="BE69" s="146">
        <f>IF(AZ69=5,#REF!,0)</f>
        <v>0</v>
      </c>
      <c r="CX69" s="146">
        <v>9.6000000000000002E-4</v>
      </c>
    </row>
    <row r="70" spans="1:102">
      <c r="A70" s="158" t="s">
        <v>205</v>
      </c>
      <c r="B70" s="159" t="s">
        <v>108</v>
      </c>
      <c r="C70" s="160" t="s">
        <v>109</v>
      </c>
      <c r="D70" s="161"/>
      <c r="E70" s="162"/>
      <c r="F70" s="162"/>
      <c r="G70" s="163"/>
      <c r="O70" s="165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>IF(AZ70=1,#REF!,0)</f>
        <v>0</v>
      </c>
      <c r="BB70" s="146" t="e">
        <f>IF(AZ70=2,#REF!,0)</f>
        <v>#REF!</v>
      </c>
      <c r="BC70" s="146">
        <f>IF(AZ70=3,#REF!,0)</f>
        <v>0</v>
      </c>
      <c r="BD70" s="146">
        <f>IF(AZ70=4,#REF!,0)</f>
        <v>0</v>
      </c>
      <c r="BE70" s="146">
        <f>IF(AZ70=5,#REF!,0)</f>
        <v>0</v>
      </c>
      <c r="CX70" s="146">
        <v>2.2799999999999999E-3</v>
      </c>
    </row>
    <row r="71" spans="1:102">
      <c r="A71" s="166">
        <v>58</v>
      </c>
      <c r="B71" s="167" t="s">
        <v>110</v>
      </c>
      <c r="C71" s="168" t="s">
        <v>169</v>
      </c>
      <c r="D71" s="169" t="s">
        <v>106</v>
      </c>
      <c r="E71" s="170">
        <v>5</v>
      </c>
      <c r="F71" s="170"/>
      <c r="G71" s="171"/>
      <c r="O71" s="165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>IF(AZ71=1,G94,0)</f>
        <v>0</v>
      </c>
      <c r="BB71" s="146">
        <f>IF(AZ71=2,G94,0)</f>
        <v>0</v>
      </c>
      <c r="BC71" s="146">
        <f>IF(AZ71=3,G94,0)</f>
        <v>0</v>
      </c>
      <c r="BD71" s="146">
        <f>IF(AZ71=4,G94,0)</f>
        <v>0</v>
      </c>
      <c r="BE71" s="146">
        <f>IF(AZ71=5,G94,0)</f>
        <v>0</v>
      </c>
      <c r="CX71" s="146">
        <v>3.4000000000000002E-4</v>
      </c>
    </row>
    <row r="72" spans="1:102">
      <c r="A72" s="166">
        <v>59</v>
      </c>
      <c r="B72" s="167" t="s">
        <v>111</v>
      </c>
      <c r="C72" s="168" t="s">
        <v>112</v>
      </c>
      <c r="D72" s="169" t="s">
        <v>106</v>
      </c>
      <c r="E72" s="170">
        <v>5</v>
      </c>
      <c r="F72" s="170"/>
      <c r="G72" s="171"/>
      <c r="O72" s="165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>IF(AZ72=1,G95,0)</f>
        <v>0</v>
      </c>
      <c r="BB72" s="146">
        <f>IF(AZ72=2,G95,0)</f>
        <v>0</v>
      </c>
      <c r="BC72" s="146">
        <f>IF(AZ72=3,G95,0)</f>
        <v>0</v>
      </c>
      <c r="BD72" s="146">
        <f>IF(AZ72=4,G95,0)</f>
        <v>0</v>
      </c>
      <c r="BE72" s="146">
        <f>IF(AZ72=5,G95,0)</f>
        <v>0</v>
      </c>
      <c r="CX72" s="146">
        <v>6.8999999999999997E-4</v>
      </c>
    </row>
    <row r="73" spans="1:102">
      <c r="A73" s="166">
        <v>60</v>
      </c>
      <c r="B73" s="167" t="s">
        <v>111</v>
      </c>
      <c r="C73" s="168" t="s">
        <v>196</v>
      </c>
      <c r="D73" s="169" t="s">
        <v>106</v>
      </c>
      <c r="E73" s="170">
        <v>1</v>
      </c>
      <c r="F73" s="170"/>
      <c r="G73" s="171"/>
      <c r="O73" s="165"/>
    </row>
    <row r="74" spans="1:102">
      <c r="A74" s="166">
        <v>61</v>
      </c>
      <c r="B74" s="167" t="s">
        <v>113</v>
      </c>
      <c r="C74" s="168" t="s">
        <v>114</v>
      </c>
      <c r="D74" s="169" t="s">
        <v>106</v>
      </c>
      <c r="E74" s="170">
        <v>5</v>
      </c>
      <c r="F74" s="170"/>
      <c r="G74" s="171"/>
      <c r="O74" s="165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>IF(AZ74=1,G96,0)</f>
        <v>0</v>
      </c>
      <c r="BB74" s="146">
        <f>IF(AZ74=2,G96,0)</f>
        <v>0</v>
      </c>
      <c r="BC74" s="146">
        <f>IF(AZ74=3,G96,0)</f>
        <v>0</v>
      </c>
      <c r="BD74" s="146">
        <f>IF(AZ74=4,G96,0)</f>
        <v>0</v>
      </c>
      <c r="BE74" s="146">
        <f>IF(AZ74=5,G96,0)</f>
        <v>0</v>
      </c>
      <c r="CX74" s="146">
        <v>0</v>
      </c>
    </row>
    <row r="75" spans="1:102">
      <c r="A75" s="166">
        <v>62</v>
      </c>
      <c r="B75" s="167" t="s">
        <v>115</v>
      </c>
      <c r="C75" s="168" t="s">
        <v>139</v>
      </c>
      <c r="D75" s="169" t="s">
        <v>106</v>
      </c>
      <c r="E75" s="170">
        <v>5</v>
      </c>
      <c r="F75" s="170"/>
      <c r="G75" s="171"/>
      <c r="O75" s="165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>IF(AZ75=1,G97,0)</f>
        <v>0</v>
      </c>
      <c r="BB75" s="146">
        <f>IF(AZ75=2,G97,0)</f>
        <v>0</v>
      </c>
      <c r="BC75" s="146">
        <f>IF(AZ75=3,G97,0)</f>
        <v>0</v>
      </c>
      <c r="BD75" s="146">
        <f>IF(AZ75=4,G97,0)</f>
        <v>0</v>
      </c>
      <c r="BE75" s="146">
        <f>IF(AZ75=5,G97,0)</f>
        <v>0</v>
      </c>
      <c r="CX75" s="146">
        <v>1.8400000000000001E-3</v>
      </c>
    </row>
    <row r="76" spans="1:102">
      <c r="A76" s="166">
        <v>63</v>
      </c>
      <c r="B76" s="167" t="s">
        <v>116</v>
      </c>
      <c r="C76" s="168" t="s">
        <v>117</v>
      </c>
      <c r="D76" s="169" t="s">
        <v>106</v>
      </c>
      <c r="E76" s="170">
        <v>8</v>
      </c>
      <c r="F76" s="170"/>
      <c r="G76" s="171"/>
      <c r="O76" s="165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IF(AZ76=1,G99,0)</f>
        <v>0</v>
      </c>
      <c r="BB76" s="146">
        <f>IF(AZ76=2,G99,0)</f>
        <v>0</v>
      </c>
      <c r="BC76" s="146">
        <f>IF(AZ76=3,G99,0)</f>
        <v>0</v>
      </c>
      <c r="BD76" s="146">
        <f>IF(AZ76=4,G99,0)</f>
        <v>0</v>
      </c>
      <c r="BE76" s="146">
        <f>IF(AZ76=5,G99,0)</f>
        <v>0</v>
      </c>
      <c r="CX76" s="146">
        <v>1.8400000000000001E-3</v>
      </c>
    </row>
    <row r="77" spans="1:102">
      <c r="A77" s="166">
        <v>64</v>
      </c>
      <c r="B77" s="167" t="s">
        <v>116</v>
      </c>
      <c r="C77" s="168" t="s">
        <v>202</v>
      </c>
      <c r="D77" s="169" t="s">
        <v>194</v>
      </c>
      <c r="E77" s="170">
        <v>1</v>
      </c>
      <c r="F77" s="170"/>
      <c r="G77" s="171"/>
      <c r="O77" s="165"/>
    </row>
    <row r="78" spans="1:102">
      <c r="A78" s="166">
        <v>65</v>
      </c>
      <c r="B78" s="167" t="s">
        <v>116</v>
      </c>
      <c r="C78" s="168" t="s">
        <v>203</v>
      </c>
      <c r="D78" s="169" t="s">
        <v>194</v>
      </c>
      <c r="E78" s="170">
        <v>1</v>
      </c>
      <c r="F78" s="170"/>
      <c r="G78" s="171"/>
      <c r="O78" s="165"/>
    </row>
    <row r="79" spans="1:102">
      <c r="A79" s="166">
        <v>66</v>
      </c>
      <c r="B79" s="167" t="s">
        <v>116</v>
      </c>
      <c r="C79" s="168" t="s">
        <v>204</v>
      </c>
      <c r="D79" s="169" t="s">
        <v>194</v>
      </c>
      <c r="E79" s="170">
        <v>1</v>
      </c>
      <c r="F79" s="170"/>
      <c r="G79" s="171"/>
      <c r="O79" s="165"/>
    </row>
    <row r="80" spans="1:102">
      <c r="A80" s="166">
        <v>67</v>
      </c>
      <c r="B80" s="167" t="s">
        <v>74</v>
      </c>
      <c r="C80" s="168" t="s">
        <v>213</v>
      </c>
      <c r="D80" s="169" t="s">
        <v>214</v>
      </c>
      <c r="E80" s="170">
        <v>1</v>
      </c>
      <c r="F80" s="170"/>
      <c r="G80" s="171"/>
      <c r="O80" s="165"/>
    </row>
    <row r="81" spans="1:102">
      <c r="A81" s="166">
        <v>68</v>
      </c>
      <c r="B81" s="167" t="s">
        <v>116</v>
      </c>
      <c r="C81" s="168" t="s">
        <v>175</v>
      </c>
      <c r="D81" s="169" t="s">
        <v>106</v>
      </c>
      <c r="E81" s="170">
        <v>2</v>
      </c>
      <c r="F81" s="170"/>
      <c r="G81" s="171"/>
      <c r="O81" s="165"/>
    </row>
    <row r="82" spans="1:102">
      <c r="A82" s="166">
        <v>69</v>
      </c>
      <c r="B82" s="167" t="s">
        <v>118</v>
      </c>
      <c r="C82" s="168" t="s">
        <v>176</v>
      </c>
      <c r="D82" s="169" t="s">
        <v>106</v>
      </c>
      <c r="E82" s="170">
        <v>2</v>
      </c>
      <c r="F82" s="170"/>
      <c r="G82" s="171"/>
      <c r="O82" s="165"/>
    </row>
    <row r="83" spans="1:102">
      <c r="A83" s="166">
        <v>70</v>
      </c>
      <c r="B83" s="167" t="s">
        <v>74</v>
      </c>
      <c r="C83" s="168" t="s">
        <v>200</v>
      </c>
      <c r="D83" s="169" t="s">
        <v>106</v>
      </c>
      <c r="E83" s="170">
        <v>2</v>
      </c>
      <c r="F83" s="170"/>
      <c r="G83" s="171"/>
      <c r="O83" s="165"/>
    </row>
    <row r="84" spans="1:102">
      <c r="A84" s="166">
        <v>71</v>
      </c>
      <c r="B84" s="167" t="s">
        <v>108</v>
      </c>
      <c r="C84" s="168" t="s">
        <v>232</v>
      </c>
      <c r="D84" s="169" t="s">
        <v>106</v>
      </c>
      <c r="E84" s="170">
        <v>2</v>
      </c>
      <c r="F84" s="170"/>
      <c r="G84" s="171"/>
      <c r="O84" s="165"/>
    </row>
    <row r="85" spans="1:102">
      <c r="A85" s="166">
        <v>72</v>
      </c>
      <c r="B85" s="167" t="s">
        <v>74</v>
      </c>
      <c r="C85" s="168" t="s">
        <v>201</v>
      </c>
      <c r="D85" s="169" t="s">
        <v>106</v>
      </c>
      <c r="E85" s="170">
        <v>2</v>
      </c>
      <c r="F85" s="170"/>
      <c r="G85" s="171"/>
      <c r="O85" s="165"/>
    </row>
    <row r="86" spans="1:102">
      <c r="A86" s="166">
        <v>73</v>
      </c>
      <c r="B86" s="167" t="s">
        <v>74</v>
      </c>
      <c r="C86" s="168" t="s">
        <v>237</v>
      </c>
      <c r="D86" s="169" t="s">
        <v>194</v>
      </c>
      <c r="E86" s="170">
        <v>3</v>
      </c>
      <c r="F86" s="170"/>
      <c r="G86" s="171"/>
      <c r="O86" s="165"/>
    </row>
    <row r="87" spans="1:102">
      <c r="A87" s="166">
        <v>74</v>
      </c>
      <c r="B87" s="167" t="s">
        <v>74</v>
      </c>
      <c r="C87" s="168" t="s">
        <v>215</v>
      </c>
      <c r="D87" s="169" t="s">
        <v>106</v>
      </c>
      <c r="E87" s="170">
        <v>3</v>
      </c>
      <c r="F87" s="170"/>
      <c r="G87" s="171"/>
      <c r="O87" s="165"/>
    </row>
    <row r="88" spans="1:102">
      <c r="A88" s="166">
        <v>75</v>
      </c>
      <c r="B88" s="167" t="s">
        <v>74</v>
      </c>
      <c r="C88" s="168" t="s">
        <v>225</v>
      </c>
      <c r="D88" s="169" t="s">
        <v>106</v>
      </c>
      <c r="E88" s="170">
        <v>1</v>
      </c>
      <c r="F88" s="170"/>
      <c r="G88" s="171"/>
      <c r="O88" s="165"/>
    </row>
    <row r="89" spans="1:102">
      <c r="A89" s="166">
        <v>76</v>
      </c>
      <c r="B89" s="167" t="s">
        <v>118</v>
      </c>
      <c r="C89" s="168" t="s">
        <v>119</v>
      </c>
      <c r="D89" s="169" t="s">
        <v>106</v>
      </c>
      <c r="E89" s="170">
        <v>8</v>
      </c>
      <c r="F89" s="170"/>
      <c r="G89" s="171"/>
      <c r="O89" s="165"/>
    </row>
    <row r="90" spans="1:102">
      <c r="A90" s="166">
        <v>77</v>
      </c>
      <c r="B90" s="167" t="s">
        <v>108</v>
      </c>
      <c r="C90" s="168" t="s">
        <v>228</v>
      </c>
      <c r="D90" s="169" t="s">
        <v>106</v>
      </c>
      <c r="E90" s="170">
        <v>1</v>
      </c>
      <c r="F90" s="170"/>
      <c r="G90" s="171"/>
      <c r="O90" s="165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>IF(AZ90=1,G100,0)</f>
        <v>0</v>
      </c>
      <c r="BB90" s="146">
        <f>IF(AZ90=2,G100,0)</f>
        <v>0</v>
      </c>
      <c r="BC90" s="146">
        <f>IF(AZ90=3,G100,0)</f>
        <v>0</v>
      </c>
      <c r="BD90" s="146">
        <f>IF(AZ90=4,G100,0)</f>
        <v>0</v>
      </c>
      <c r="BE90" s="146">
        <f>IF(AZ90=5,G100,0)</f>
        <v>0</v>
      </c>
      <c r="CX90" s="146">
        <v>1.8400000000000001E-3</v>
      </c>
    </row>
    <row r="91" spans="1:102">
      <c r="A91" s="166">
        <v>78</v>
      </c>
      <c r="B91" s="167" t="s">
        <v>108</v>
      </c>
      <c r="C91" s="168" t="s">
        <v>229</v>
      </c>
      <c r="D91" s="169" t="s">
        <v>106</v>
      </c>
      <c r="E91" s="170">
        <v>8</v>
      </c>
      <c r="F91" s="170"/>
      <c r="G91" s="171"/>
      <c r="O91" s="165"/>
    </row>
    <row r="92" spans="1:102">
      <c r="A92" s="166">
        <v>79</v>
      </c>
      <c r="B92" s="167" t="s">
        <v>108</v>
      </c>
      <c r="C92" s="168" t="s">
        <v>230</v>
      </c>
      <c r="D92" s="169" t="s">
        <v>106</v>
      </c>
      <c r="E92" s="170">
        <v>6</v>
      </c>
      <c r="F92" s="170"/>
      <c r="G92" s="171"/>
      <c r="O92" s="165"/>
    </row>
    <row r="93" spans="1:102">
      <c r="A93" s="166">
        <v>80</v>
      </c>
      <c r="B93" s="167" t="s">
        <v>108</v>
      </c>
      <c r="C93" s="168" t="s">
        <v>231</v>
      </c>
      <c r="D93" s="169" t="s">
        <v>106</v>
      </c>
      <c r="E93" s="170">
        <v>3</v>
      </c>
      <c r="F93" s="170"/>
      <c r="G93" s="171"/>
      <c r="O93" s="165"/>
    </row>
    <row r="94" spans="1:102">
      <c r="A94" s="166">
        <v>81</v>
      </c>
      <c r="B94" s="167" t="s">
        <v>120</v>
      </c>
      <c r="C94" s="168" t="s">
        <v>121</v>
      </c>
      <c r="D94" s="169" t="s">
        <v>88</v>
      </c>
      <c r="E94" s="170">
        <v>27</v>
      </c>
      <c r="F94" s="170"/>
      <c r="G94" s="171"/>
      <c r="O94" s="165"/>
    </row>
    <row r="95" spans="1:102">
      <c r="A95" s="166">
        <v>82</v>
      </c>
      <c r="B95" s="167" t="s">
        <v>122</v>
      </c>
      <c r="C95" s="168" t="s">
        <v>123</v>
      </c>
      <c r="D95" s="169" t="s">
        <v>88</v>
      </c>
      <c r="E95" s="170">
        <v>27</v>
      </c>
      <c r="F95" s="170"/>
      <c r="G95" s="171"/>
      <c r="O95" s="165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>IF(AZ95=1,#REF!,0)</f>
        <v>0</v>
      </c>
      <c r="BB95" s="146" t="e">
        <f>IF(AZ95=2,#REF!,0)</f>
        <v>#REF!</v>
      </c>
      <c r="BC95" s="146">
        <f>IF(AZ95=3,#REF!,0)</f>
        <v>0</v>
      </c>
      <c r="BD95" s="146">
        <f>IF(AZ95=4,#REF!,0)</f>
        <v>0</v>
      </c>
      <c r="BE95" s="146">
        <f>IF(AZ95=5,#REF!,0)</f>
        <v>0</v>
      </c>
      <c r="CX95" s="146">
        <v>4.8000000000000001E-4</v>
      </c>
    </row>
    <row r="96" spans="1:102">
      <c r="A96" s="166">
        <v>83</v>
      </c>
      <c r="B96" s="167" t="s">
        <v>124</v>
      </c>
      <c r="C96" s="168" t="s">
        <v>226</v>
      </c>
      <c r="D96" s="169" t="s">
        <v>106</v>
      </c>
      <c r="E96" s="170">
        <v>11</v>
      </c>
      <c r="F96" s="170"/>
      <c r="G96" s="171"/>
      <c r="O96" s="165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IF(AZ96=1,#REF!,0)</f>
        <v>0</v>
      </c>
      <c r="BB96" s="146" t="e">
        <f>IF(AZ96=2,#REF!,0)</f>
        <v>#REF!</v>
      </c>
      <c r="BC96" s="146">
        <f>IF(AZ96=3,#REF!,0)</f>
        <v>0</v>
      </c>
      <c r="BD96" s="146">
        <f>IF(AZ96=4,#REF!,0)</f>
        <v>0</v>
      </c>
      <c r="BE96" s="146">
        <f>IF(AZ96=5,#REF!,0)</f>
        <v>0</v>
      </c>
      <c r="CX96" s="146">
        <v>2.2000000000000001E-4</v>
      </c>
    </row>
    <row r="97" spans="1:102">
      <c r="A97" s="166">
        <v>84</v>
      </c>
      <c r="B97" s="167" t="s">
        <v>125</v>
      </c>
      <c r="C97" s="168" t="s">
        <v>126</v>
      </c>
      <c r="D97" s="169" t="s">
        <v>106</v>
      </c>
      <c r="E97" s="170">
        <v>11</v>
      </c>
      <c r="F97" s="170"/>
      <c r="G97" s="171"/>
      <c r="O97" s="165"/>
    </row>
    <row r="98" spans="1:102">
      <c r="A98" s="166">
        <v>85</v>
      </c>
      <c r="B98" s="167" t="s">
        <v>127</v>
      </c>
      <c r="C98" s="168" t="s">
        <v>174</v>
      </c>
      <c r="D98" s="169" t="s">
        <v>106</v>
      </c>
      <c r="E98" s="170">
        <v>3</v>
      </c>
      <c r="F98" s="170"/>
      <c r="G98" s="171"/>
      <c r="O98" s="165"/>
    </row>
    <row r="99" spans="1:102">
      <c r="A99" s="166">
        <v>86</v>
      </c>
      <c r="B99" s="167" t="s">
        <v>127</v>
      </c>
      <c r="C99" s="168" t="s">
        <v>197</v>
      </c>
      <c r="D99" s="169" t="s">
        <v>106</v>
      </c>
      <c r="E99" s="170">
        <v>3</v>
      </c>
      <c r="F99" s="170"/>
      <c r="G99" s="171"/>
      <c r="O99" s="165"/>
    </row>
    <row r="100" spans="1:102">
      <c r="A100" s="166">
        <v>87</v>
      </c>
      <c r="B100" s="167" t="s">
        <v>128</v>
      </c>
      <c r="C100" s="168" t="s">
        <v>198</v>
      </c>
      <c r="D100" s="169" t="s">
        <v>106</v>
      </c>
      <c r="E100" s="170">
        <v>6</v>
      </c>
      <c r="F100" s="170"/>
      <c r="G100" s="171"/>
      <c r="O100" s="165"/>
    </row>
    <row r="101" spans="1:102">
      <c r="A101" s="166">
        <v>88</v>
      </c>
      <c r="B101" s="167" t="s">
        <v>131</v>
      </c>
      <c r="C101" s="168" t="s">
        <v>132</v>
      </c>
      <c r="D101" s="169" t="s">
        <v>88</v>
      </c>
      <c r="E101" s="170">
        <v>9</v>
      </c>
      <c r="F101" s="170"/>
      <c r="G101" s="171"/>
      <c r="O101" s="165"/>
    </row>
    <row r="102" spans="1:102">
      <c r="A102" s="166">
        <v>89</v>
      </c>
      <c r="B102" s="167" t="s">
        <v>131</v>
      </c>
      <c r="C102" s="168" t="s">
        <v>217</v>
      </c>
      <c r="D102" s="169" t="s">
        <v>88</v>
      </c>
      <c r="E102" s="170">
        <v>2</v>
      </c>
      <c r="F102" s="170"/>
      <c r="G102" s="171"/>
      <c r="O102" s="165"/>
    </row>
    <row r="103" spans="1:102">
      <c r="A103" s="166">
        <v>90</v>
      </c>
      <c r="B103" s="167" t="s">
        <v>131</v>
      </c>
      <c r="C103" s="168" t="s">
        <v>199</v>
      </c>
      <c r="D103" s="169" t="s">
        <v>88</v>
      </c>
      <c r="E103" s="170">
        <v>2</v>
      </c>
      <c r="F103" s="170"/>
      <c r="G103" s="171"/>
      <c r="O103" s="165"/>
    </row>
    <row r="104" spans="1:102">
      <c r="A104" s="166">
        <v>91</v>
      </c>
      <c r="B104" s="167" t="s">
        <v>135</v>
      </c>
      <c r="C104" s="168" t="s">
        <v>138</v>
      </c>
      <c r="D104" s="169" t="s">
        <v>88</v>
      </c>
      <c r="E104" s="170">
        <v>9</v>
      </c>
      <c r="F104" s="170"/>
      <c r="G104" s="171"/>
      <c r="O104" s="165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IF(AZ104=1,#REF!,0)</f>
        <v>0</v>
      </c>
      <c r="BB104" s="146" t="e">
        <f>IF(AZ104=2,#REF!,0)</f>
        <v>#REF!</v>
      </c>
      <c r="BC104" s="146">
        <f>IF(AZ104=3,#REF!,0)</f>
        <v>0</v>
      </c>
      <c r="BD104" s="146">
        <f>IF(AZ104=4,#REF!,0)</f>
        <v>0</v>
      </c>
      <c r="BE104" s="146">
        <f>IF(AZ104=5,#REF!,0)</f>
        <v>0</v>
      </c>
      <c r="CX104" s="146">
        <v>9.1699999999999993E-3</v>
      </c>
    </row>
    <row r="105" spans="1:102">
      <c r="A105" s="166">
        <v>92</v>
      </c>
      <c r="B105" s="167" t="s">
        <v>136</v>
      </c>
      <c r="C105" s="168" t="s">
        <v>137</v>
      </c>
      <c r="D105" s="169" t="s">
        <v>88</v>
      </c>
      <c r="E105" s="170">
        <v>5</v>
      </c>
      <c r="F105" s="170"/>
      <c r="G105" s="171"/>
      <c r="O105" s="165"/>
    </row>
    <row r="106" spans="1:102">
      <c r="A106" s="166">
        <v>93</v>
      </c>
      <c r="B106" s="167" t="s">
        <v>108</v>
      </c>
      <c r="C106" s="168" t="s">
        <v>227</v>
      </c>
      <c r="D106" s="169" t="s">
        <v>106</v>
      </c>
      <c r="E106" s="170">
        <v>1</v>
      </c>
      <c r="F106" s="170"/>
      <c r="G106" s="171"/>
      <c r="O106" s="165"/>
    </row>
    <row r="107" spans="1:102">
      <c r="A107" s="166">
        <v>94</v>
      </c>
      <c r="B107" s="167" t="s">
        <v>134</v>
      </c>
      <c r="C107" s="168" t="s">
        <v>177</v>
      </c>
      <c r="D107" s="169" t="s">
        <v>106</v>
      </c>
      <c r="E107" s="170">
        <v>1</v>
      </c>
      <c r="F107" s="170"/>
      <c r="G107" s="171"/>
      <c r="O107" s="165"/>
    </row>
    <row r="108" spans="1:102">
      <c r="A108" s="172"/>
      <c r="B108" s="173" t="s">
        <v>72</v>
      </c>
      <c r="C108" s="174" t="str">
        <f>CONCATENATE(B70," ",C70)</f>
        <v>725 Zařizovací předměty</v>
      </c>
      <c r="D108" s="172"/>
      <c r="E108" s="175"/>
      <c r="F108" s="175"/>
      <c r="G108" s="176"/>
      <c r="O108" s="165">
        <v>2</v>
      </c>
      <c r="AA108" s="146">
        <v>12</v>
      </c>
      <c r="AB108" s="146">
        <v>0</v>
      </c>
      <c r="AC108" s="146">
        <v>88</v>
      </c>
      <c r="AZ108" s="146">
        <v>2</v>
      </c>
      <c r="BA108" s="146">
        <f>IF(AZ108=1,#REF!,0)</f>
        <v>0</v>
      </c>
      <c r="BB108" s="146" t="e">
        <f>IF(AZ108=2,#REF!,0)</f>
        <v>#REF!</v>
      </c>
      <c r="BC108" s="146">
        <f>IF(AZ108=3,#REF!,0)</f>
        <v>0</v>
      </c>
      <c r="BD108" s="146">
        <f>IF(AZ108=4,#REF!,0)</f>
        <v>0</v>
      </c>
      <c r="BE108" s="146">
        <f>IF(AZ108=5,#REF!,0)</f>
        <v>0</v>
      </c>
      <c r="CX108" s="146">
        <v>0</v>
      </c>
    </row>
    <row r="109" spans="1:102">
      <c r="E109" s="146"/>
      <c r="H109" s="146">
        <f>F109*0.1</f>
        <v>0</v>
      </c>
    </row>
    <row r="110" spans="1:102">
      <c r="E110" s="146"/>
      <c r="H110" s="146">
        <f>F110*0.1</f>
        <v>0</v>
      </c>
    </row>
    <row r="111" spans="1:102">
      <c r="E111" s="146"/>
    </row>
    <row r="112" spans="1:102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E118" s="146"/>
    </row>
    <row r="119" spans="1:7">
      <c r="E119" s="146"/>
    </row>
    <row r="120" spans="1:7">
      <c r="A120" s="178"/>
      <c r="B120" s="178"/>
      <c r="C120" s="178"/>
      <c r="D120" s="178"/>
      <c r="E120" s="178"/>
      <c r="F120" s="178"/>
      <c r="G120" s="178"/>
    </row>
    <row r="121" spans="1:7">
      <c r="A121" s="178"/>
      <c r="B121" s="178"/>
      <c r="C121" s="178"/>
      <c r="D121" s="178"/>
      <c r="E121" s="178"/>
      <c r="F121" s="178"/>
      <c r="G121" s="178"/>
    </row>
    <row r="122" spans="1:7">
      <c r="A122" s="178"/>
      <c r="B122" s="178"/>
      <c r="C122" s="178"/>
      <c r="D122" s="178"/>
      <c r="E122" s="178"/>
      <c r="F122" s="178"/>
      <c r="G122" s="178"/>
    </row>
    <row r="123" spans="1:7">
      <c r="A123" s="178"/>
      <c r="B123" s="178"/>
      <c r="C123" s="178"/>
      <c r="D123" s="178"/>
      <c r="E123" s="178"/>
      <c r="F123" s="178"/>
      <c r="G123" s="178"/>
    </row>
    <row r="124" spans="1:7">
      <c r="E124" s="146"/>
    </row>
    <row r="125" spans="1:7">
      <c r="E125" s="146"/>
    </row>
    <row r="126" spans="1:7">
      <c r="E126" s="146"/>
    </row>
    <row r="127" spans="1:7">
      <c r="E127" s="146"/>
    </row>
    <row r="128" spans="1:7">
      <c r="E128" s="146"/>
    </row>
    <row r="129" spans="5:5">
      <c r="E129" s="146"/>
    </row>
    <row r="130" spans="5:5">
      <c r="E130" s="146"/>
    </row>
    <row r="131" spans="5:5">
      <c r="E131" s="146"/>
    </row>
    <row r="132" spans="5:5">
      <c r="E132" s="146"/>
    </row>
    <row r="133" spans="5:5">
      <c r="E133" s="146"/>
    </row>
    <row r="134" spans="5:5">
      <c r="E134" s="146"/>
    </row>
    <row r="135" spans="5:5">
      <c r="E135" s="146"/>
    </row>
    <row r="136" spans="5:5">
      <c r="E136" s="146"/>
    </row>
    <row r="137" spans="5:5">
      <c r="E137" s="146"/>
    </row>
    <row r="138" spans="5:5">
      <c r="E138" s="146"/>
    </row>
    <row r="139" spans="5:5">
      <c r="E139" s="146"/>
    </row>
    <row r="140" spans="5:5">
      <c r="E140" s="146"/>
    </row>
    <row r="141" spans="5:5">
      <c r="E141" s="146"/>
    </row>
    <row r="142" spans="5:5">
      <c r="E142" s="146"/>
    </row>
    <row r="143" spans="5:5">
      <c r="E143" s="146"/>
    </row>
    <row r="144" spans="5:5">
      <c r="E144" s="146"/>
    </row>
    <row r="145" spans="1:7">
      <c r="E145" s="146"/>
    </row>
    <row r="146" spans="1:7">
      <c r="E146" s="146"/>
    </row>
    <row r="147" spans="1:7">
      <c r="E147" s="146"/>
    </row>
    <row r="148" spans="1:7">
      <c r="E148" s="146"/>
    </row>
    <row r="149" spans="1:7">
      <c r="E149" s="146"/>
    </row>
    <row r="150" spans="1:7">
      <c r="E150" s="146"/>
    </row>
    <row r="151" spans="1:7">
      <c r="E151" s="146"/>
    </row>
    <row r="152" spans="1:7">
      <c r="E152" s="146"/>
    </row>
    <row r="153" spans="1:7">
      <c r="E153" s="146"/>
    </row>
    <row r="154" spans="1:7">
      <c r="E154" s="146"/>
    </row>
    <row r="155" spans="1:7">
      <c r="A155" s="179"/>
      <c r="B155" s="179"/>
    </row>
    <row r="156" spans="1:7">
      <c r="A156" s="178"/>
      <c r="B156" s="178"/>
      <c r="C156" s="180"/>
      <c r="D156" s="180"/>
      <c r="E156" s="181"/>
      <c r="F156" s="180"/>
      <c r="G156" s="182"/>
    </row>
    <row r="157" spans="1:7">
      <c r="A157" s="183"/>
      <c r="B157" s="183"/>
      <c r="C157" s="178"/>
      <c r="D157" s="178"/>
      <c r="E157" s="184"/>
      <c r="F157" s="178"/>
      <c r="G157" s="178"/>
    </row>
    <row r="158" spans="1:7">
      <c r="A158" s="178"/>
      <c r="B158" s="178"/>
      <c r="C158" s="178"/>
      <c r="D158" s="178"/>
      <c r="E158" s="184"/>
      <c r="F158" s="178"/>
      <c r="G158" s="178"/>
    </row>
    <row r="159" spans="1:7">
      <c r="A159" s="178"/>
      <c r="B159" s="178"/>
      <c r="C159" s="178"/>
      <c r="D159" s="178"/>
      <c r="E159" s="184"/>
      <c r="F159" s="178"/>
      <c r="G159" s="178"/>
    </row>
    <row r="160" spans="1:7">
      <c r="A160" s="178"/>
      <c r="B160" s="178"/>
      <c r="C160" s="178"/>
      <c r="D160" s="178"/>
      <c r="E160" s="184"/>
      <c r="F160" s="178"/>
      <c r="G160" s="178"/>
    </row>
    <row r="161" spans="1:7">
      <c r="A161" s="178"/>
      <c r="B161" s="178"/>
      <c r="C161" s="178"/>
      <c r="D161" s="178"/>
      <c r="E161" s="184"/>
      <c r="F161" s="178"/>
      <c r="G161" s="178"/>
    </row>
    <row r="162" spans="1:7">
      <c r="A162" s="178"/>
      <c r="B162" s="178"/>
      <c r="C162" s="178"/>
      <c r="D162" s="178"/>
      <c r="E162" s="184"/>
      <c r="F162" s="178"/>
      <c r="G162" s="178"/>
    </row>
    <row r="163" spans="1:7">
      <c r="A163" s="178"/>
      <c r="B163" s="178"/>
      <c r="C163" s="178"/>
      <c r="D163" s="178"/>
      <c r="E163" s="184"/>
      <c r="F163" s="178"/>
      <c r="G163" s="178"/>
    </row>
    <row r="164" spans="1:7">
      <c r="A164" s="178"/>
      <c r="B164" s="178"/>
      <c r="C164" s="178"/>
      <c r="D164" s="178"/>
      <c r="E164" s="184"/>
      <c r="F164" s="178"/>
      <c r="G164" s="178"/>
    </row>
    <row r="165" spans="1:7">
      <c r="A165" s="178"/>
      <c r="B165" s="178"/>
      <c r="C165" s="178"/>
      <c r="D165" s="178"/>
      <c r="E165" s="184"/>
      <c r="F165" s="178"/>
      <c r="G165" s="178"/>
    </row>
    <row r="166" spans="1:7">
      <c r="A166" s="178"/>
      <c r="B166" s="178"/>
      <c r="C166" s="178"/>
      <c r="D166" s="178"/>
      <c r="E166" s="184"/>
      <c r="F166" s="178"/>
      <c r="G166" s="178"/>
    </row>
    <row r="167" spans="1:7">
      <c r="A167" s="178"/>
      <c r="B167" s="178"/>
      <c r="C167" s="178"/>
      <c r="D167" s="178"/>
      <c r="E167" s="184"/>
      <c r="F167" s="178"/>
      <c r="G167" s="178"/>
    </row>
    <row r="168" spans="1:7">
      <c r="A168" s="178"/>
      <c r="B168" s="178"/>
      <c r="C168" s="178"/>
      <c r="D168" s="178"/>
      <c r="E168" s="184"/>
      <c r="F168" s="178"/>
      <c r="G168" s="178"/>
    </row>
    <row r="169" spans="1:7">
      <c r="A169" s="178"/>
      <c r="B169" s="178"/>
      <c r="C169" s="178"/>
      <c r="D169" s="178"/>
      <c r="E169" s="184"/>
      <c r="F169" s="178"/>
      <c r="G169" s="178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Getec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Getec</dc:creator>
  <cp:lastModifiedBy>Zuzana Cabalová</cp:lastModifiedBy>
  <cp:lastPrinted>2018-01-16T10:50:54Z</cp:lastPrinted>
  <dcterms:created xsi:type="dcterms:W3CDTF">2013-06-27T09:37:37Z</dcterms:created>
  <dcterms:modified xsi:type="dcterms:W3CDTF">2018-03-06T09:16:58Z</dcterms:modified>
</cp:coreProperties>
</file>